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60" windowWidth="15480" windowHeight="9285" activeTab="4"/>
  </bookViews>
  <sheets>
    <sheet name="AK" sheetId="1" r:id="rId1"/>
    <sheet name="CA" sheetId="2" r:id="rId2"/>
    <sheet name="HI" sheetId="3" r:id="rId3"/>
    <sheet name="ID" sheetId="4" r:id="rId4"/>
    <sheet name="MT" sheetId="5" r:id="rId5"/>
    <sheet name="NV" sheetId="6" r:id="rId6"/>
    <sheet name="OR" sheetId="7" r:id="rId7"/>
    <sheet name="PC" sheetId="8" r:id="rId8"/>
    <sheet name="WA" sheetId="9" r:id="rId9"/>
    <sheet name="WY" sheetId="10" r:id="rId10"/>
    <sheet name="Pacific West Rollup " sheetId="11" r:id="rId11"/>
  </sheets>
  <definedNames>
    <definedName name="_xlnm.Print_Area" localSheetId="0">'AK'!$A$1:$Z$36</definedName>
    <definedName name="_xlnm.Print_Area" localSheetId="1">'CA'!$A$1:$Z$47</definedName>
    <definedName name="_xlnm.Print_Area" localSheetId="2">'HI'!$A$1:$Z$32</definedName>
    <definedName name="_xlnm.Print_Area" localSheetId="3">'ID'!$A$1:$Z$34</definedName>
    <definedName name="_xlnm.Print_Area" localSheetId="4">'MT'!$A$1:$Z$39</definedName>
    <definedName name="_xlnm.Print_Area" localSheetId="5">'NV'!$A$1:$Z$33</definedName>
    <definedName name="_xlnm.Print_Area" localSheetId="6">'OR'!$A$1:$Z$42</definedName>
    <definedName name="_xlnm.Print_Area" localSheetId="7">'PC'!$A$1:$Z$33</definedName>
    <definedName name="_xlnm.Print_Area" localSheetId="8">'WA'!$A$1:$Z$45</definedName>
    <definedName name="_xlnm.Print_Area" localSheetId="9">'WY'!$A$1:$Z$36</definedName>
  </definedNames>
  <calcPr fullCalcOnLoad="1"/>
</workbook>
</file>

<file path=xl/sharedStrings.xml><?xml version="1.0" encoding="utf-8"?>
<sst xmlns="http://schemas.openxmlformats.org/spreadsheetml/2006/main" count="820" uniqueCount="134">
  <si>
    <t>Pacific West</t>
  </si>
  <si>
    <t xml:space="preserve"> </t>
  </si>
  <si>
    <t>Chapter Name</t>
  </si>
  <si>
    <t>Grand Total</t>
  </si>
  <si>
    <t>State</t>
  </si>
  <si>
    <t xml:space="preserve">  SHRM Members in Chapters</t>
  </si>
  <si>
    <t xml:space="preserve">  SHRM Members At-large</t>
  </si>
  <si>
    <t xml:space="preserve">  SHRM Members in State</t>
  </si>
  <si>
    <t>% Growth</t>
  </si>
  <si>
    <t xml:space="preserve">  </t>
  </si>
  <si>
    <t>Star/SuperStar Designation for Month</t>
  </si>
  <si>
    <t>SHRM Members in Chapters</t>
  </si>
  <si>
    <t>SHRM Members At-Large</t>
  </si>
  <si>
    <t>SHRM Members in State</t>
  </si>
  <si>
    <t>SHRM MEMBERSHIP ROLLUP REPORT</t>
  </si>
  <si>
    <t>3% goal</t>
  </si>
  <si>
    <t>% chg</t>
  </si>
  <si>
    <t>Alaska</t>
  </si>
  <si>
    <t>Anchorage SHRM</t>
  </si>
  <si>
    <t>Northern Alaska Chapter</t>
  </si>
  <si>
    <t>Mat-Su Valley</t>
  </si>
  <si>
    <t>California</t>
  </si>
  <si>
    <t>Hawaii</t>
  </si>
  <si>
    <t>Idaho</t>
  </si>
  <si>
    <t>Montana</t>
  </si>
  <si>
    <t>Nevada</t>
  </si>
  <si>
    <t>Oregon</t>
  </si>
  <si>
    <t>Pacific Council</t>
  </si>
  <si>
    <t>Washington</t>
  </si>
  <si>
    <t>Wyoming</t>
  </si>
  <si>
    <t>PIHRA</t>
  </si>
  <si>
    <t>NCHRA</t>
  </si>
  <si>
    <t>Sacramento Area HRA</t>
  </si>
  <si>
    <t>San Diego SHRM</t>
  </si>
  <si>
    <t>San Joaquin HR Assn.</t>
  </si>
  <si>
    <t>Central Coast HR Assn.</t>
  </si>
  <si>
    <t>Sierra HR Assn.</t>
  </si>
  <si>
    <t>SHRM of Tulare /Kings County</t>
  </si>
  <si>
    <t>Northstate SHRM</t>
  </si>
  <si>
    <t>Inland Empire</t>
  </si>
  <si>
    <t>Imperial Valley</t>
  </si>
  <si>
    <t>Southeast Idaho Chapter</t>
  </si>
  <si>
    <t>HR Assn of Treasure Valley</t>
  </si>
  <si>
    <t>Snake River Chapter SHRM</t>
  </si>
  <si>
    <t>Big Sky Chapter of SHRM</t>
  </si>
  <si>
    <t>Helena Chapter SHRM</t>
  </si>
  <si>
    <t>Yellowstone Valley SHRM</t>
  </si>
  <si>
    <t>Great Falls Chapter</t>
  </si>
  <si>
    <t>Continental Divide Chapter</t>
  </si>
  <si>
    <t>Gallatin Valley Chapter</t>
  </si>
  <si>
    <t>Flathead Valley Chapter</t>
  </si>
  <si>
    <t>Southern Nevada HR Assn.</t>
  </si>
  <si>
    <t>Northern Nevada HR Assn.</t>
  </si>
  <si>
    <t>Portland HRMA</t>
  </si>
  <si>
    <t>Salem Chapter</t>
  </si>
  <si>
    <t>Lane County HR Assn.</t>
  </si>
  <si>
    <t>Mid-Willamette Chapter</t>
  </si>
  <si>
    <t>Rogue Valley Chapter</t>
  </si>
  <si>
    <t>Central Oregon Chapter</t>
  </si>
  <si>
    <t xml:space="preserve">Columbia Gorge Chapter </t>
  </si>
  <si>
    <t xml:space="preserve">Klamath Basin Chapter </t>
  </si>
  <si>
    <t>Lower Columbia HRMA</t>
  </si>
  <si>
    <t>Douglas County</t>
  </si>
  <si>
    <t>SHRM Guam</t>
  </si>
  <si>
    <t xml:space="preserve">SHRM-Northern Marianas </t>
  </si>
  <si>
    <t>Columbia Basin Chapter</t>
  </si>
  <si>
    <t>Seattle Chapter</t>
  </si>
  <si>
    <t>Blue Mountain SHRM</t>
  </si>
  <si>
    <t>INSHRM Chapter</t>
  </si>
  <si>
    <t>South Puget Sound Chapter</t>
  </si>
  <si>
    <t xml:space="preserve">Adams &amp; Grant </t>
  </si>
  <si>
    <t xml:space="preserve">Snohomish County </t>
  </si>
  <si>
    <t>Mt. Baker Chapter</t>
  </si>
  <si>
    <t>West Sound HRM Assn.</t>
  </si>
  <si>
    <t>Yakima Valley Chapter</t>
  </si>
  <si>
    <t>Lake Washington HR Assn.</t>
  </si>
  <si>
    <t>South King County Chapter</t>
  </si>
  <si>
    <t>Skagit-Island HRMA</t>
  </si>
  <si>
    <t>Apple Valley HR Assn.</t>
  </si>
  <si>
    <t>SHRM Olympia</t>
  </si>
  <si>
    <t>SMA Seattle</t>
  </si>
  <si>
    <t>Frontier Chapter</t>
  </si>
  <si>
    <t>Energy Capital Chapter</t>
  </si>
  <si>
    <t>Big Horn Mountain Chapter</t>
  </si>
  <si>
    <t>Powder River Basin Assn</t>
  </si>
  <si>
    <t>ALASKA</t>
  </si>
  <si>
    <t>Santa Barbara HRMA</t>
  </si>
  <si>
    <t>Central Valley HRMA</t>
  </si>
  <si>
    <t>Bay Area HR Exec Cncl</t>
  </si>
  <si>
    <t>HR Assn. Of Central CA</t>
  </si>
  <si>
    <t>Kern County  SHRM</t>
  </si>
  <si>
    <t>Star/SuperStar Designation  for Month</t>
  </si>
  <si>
    <t>Lake County Chap of SHRM</t>
  </si>
  <si>
    <t>PW Region</t>
  </si>
  <si>
    <t xml:space="preserve">~ This report represents SHRM members in chapters only, primary designation, NOT total chapter membership.    </t>
  </si>
  <si>
    <t>~ Primary designation notes which chapter members who belong to more than one chapter have designated as their primary chapter.</t>
  </si>
  <si>
    <t>Membership: http://www.shrm.org/Communities/VolunteerResources/ResourcesforChapters/Pages/CHAPRmem.aspx</t>
  </si>
  <si>
    <t>Membership Resources:</t>
  </si>
  <si>
    <t>So CA Wine Country SHRM</t>
  </si>
  <si>
    <t>SMA of So California</t>
  </si>
  <si>
    <t>Southeast Alaska Chapter</t>
  </si>
  <si>
    <t>Chapter Number</t>
  </si>
  <si>
    <t>*Represents 3% growth over Dec 2011 total</t>
  </si>
  <si>
    <t>2012 SHAPE Planning Workbooks available for chapters and state councils on the Volunteer Leader Resource Center at www.shrm.org/communities/volunteerresources/pages/default.aspx.</t>
  </si>
  <si>
    <t>SCORECARD INFORMATION</t>
  </si>
  <si>
    <t>SHAPE</t>
  </si>
  <si>
    <t>Chapter Size</t>
  </si>
  <si>
    <t xml:space="preserve">Total # Mbrs in Chapter </t>
  </si>
  <si>
    <t># LMOs in Chapter</t>
  </si>
  <si>
    <t>COLLEGE RELATIONS</t>
  </si>
  <si>
    <t># of Student Chapters</t>
  </si>
  <si>
    <t># of Members in SHRM Student Chapters</t>
  </si>
  <si>
    <t># of SHRM Student Members At-Large</t>
  </si>
  <si>
    <t># of Total SHRM Student Members in State</t>
  </si>
  <si>
    <t>Membership Retention at</t>
  </si>
  <si>
    <t>LMOs in State</t>
  </si>
  <si>
    <t xml:space="preserve">Chapter Affiliation %age </t>
  </si>
  <si>
    <t xml:space="preserve"># of Multi Members </t>
  </si>
  <si>
    <t>~ Total number of members in chapter is as of last  chapter audit</t>
  </si>
  <si>
    <t>SW Washington SHRM</t>
  </si>
  <si>
    <t>Change from Dec 12</t>
  </si>
  <si>
    <t>2013 3% Goal*</t>
  </si>
  <si>
    <t>Chg 2013</t>
  </si>
  <si>
    <t>January</t>
  </si>
  <si>
    <t>% change from Dec 12</t>
  </si>
  <si>
    <t>2012 Excel Award</t>
  </si>
  <si>
    <t>2013 Audit Month</t>
  </si>
  <si>
    <t>SHRM MEMBERSHIP REPORT 2013</t>
  </si>
  <si>
    <t>L</t>
  </si>
  <si>
    <t>1-3.99% Star</t>
  </si>
  <si>
    <t xml:space="preserve">4%+ Superstar </t>
  </si>
  <si>
    <t>0-1%</t>
  </si>
  <si>
    <t>Negative</t>
  </si>
  <si>
    <t>In Chap %age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</si>
</sst>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000"/>
    <numFmt numFmtId="166" formatCode="[$-409]mmm\-yy;@"/>
    <numFmt numFmtId="167" formatCode="0.0%"/>
    <numFmt numFmtId="168" formatCode="&quot;$&quot;#,##0"/>
    <numFmt numFmtId="169" formatCode=";;;"/>
    <numFmt numFmtId="170" formatCode="\: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;[Red]0.0"/>
    <numFmt numFmtId="176" formatCode="m/d/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1" fontId="24" fillId="0" borderId="0" xfId="0" applyNumberFormat="1" applyFont="1" applyAlignment="1">
      <alignment/>
    </xf>
    <xf numFmtId="1" fontId="24" fillId="0" borderId="0" xfId="0" applyNumberFormat="1" applyFont="1" applyFill="1" applyAlignment="1">
      <alignment/>
    </xf>
    <xf numFmtId="1" fontId="24" fillId="0" borderId="0" xfId="0" applyNumberFormat="1" applyFont="1" applyAlignment="1">
      <alignment horizontal="left"/>
    </xf>
    <xf numFmtId="1" fontId="25" fillId="0" borderId="0" xfId="0" applyNumberFormat="1" applyFont="1" applyAlignment="1">
      <alignment/>
    </xf>
    <xf numFmtId="10" fontId="24" fillId="0" borderId="0" xfId="0" applyNumberFormat="1" applyFont="1" applyFill="1" applyAlignment="1">
      <alignment/>
    </xf>
    <xf numFmtId="0" fontId="26" fillId="33" borderId="10" xfId="0" applyNumberFormat="1" applyFont="1" applyFill="1" applyBorder="1" applyAlignment="1" applyProtection="1">
      <alignment horizontal="center" wrapText="1"/>
      <protection/>
    </xf>
    <xf numFmtId="17" fontId="26" fillId="33" borderId="11" xfId="0" applyNumberFormat="1" applyFont="1" applyFill="1" applyBorder="1" applyAlignment="1" applyProtection="1">
      <alignment horizontal="center" wrapText="1"/>
      <protection/>
    </xf>
    <xf numFmtId="17" fontId="26" fillId="33" borderId="10" xfId="0" applyNumberFormat="1" applyFont="1" applyFill="1" applyBorder="1" applyAlignment="1">
      <alignment horizontal="center" wrapText="1"/>
    </xf>
    <xf numFmtId="0" fontId="26" fillId="33" borderId="10" xfId="61" applyNumberFormat="1" applyFont="1" applyFill="1" applyBorder="1" applyAlignment="1" applyProtection="1">
      <alignment horizontal="center" wrapText="1"/>
      <protection/>
    </xf>
    <xf numFmtId="1" fontId="27" fillId="7" borderId="12" xfId="0" applyNumberFormat="1" applyFont="1" applyFill="1" applyBorder="1" applyAlignment="1">
      <alignment horizontal="center"/>
    </xf>
    <xf numFmtId="0" fontId="27" fillId="2" borderId="13" xfId="0" applyNumberFormat="1" applyFont="1" applyFill="1" applyBorder="1" applyAlignment="1">
      <alignment horizontal="center" wrapText="1"/>
    </xf>
    <xf numFmtId="0" fontId="27" fillId="7" borderId="13" xfId="0" applyNumberFormat="1" applyFont="1" applyFill="1" applyBorder="1" applyAlignment="1">
      <alignment horizontal="center" wrapText="1"/>
    </xf>
    <xf numFmtId="1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1" fontId="25" fillId="0" borderId="0" xfId="44" applyNumberFormat="1" applyFont="1" applyFill="1" applyBorder="1" applyAlignment="1">
      <alignment horizontal="center"/>
    </xf>
    <xf numFmtId="9" fontId="25" fillId="0" borderId="0" xfId="44" applyNumberFormat="1" applyFont="1" applyFill="1" applyBorder="1" applyAlignment="1">
      <alignment horizontal="center"/>
    </xf>
    <xf numFmtId="0" fontId="27" fillId="33" borderId="14" xfId="0" applyFont="1" applyFill="1" applyBorder="1" applyAlignment="1">
      <alignment horizontal="left"/>
    </xf>
    <xf numFmtId="176" fontId="27" fillId="33" borderId="12" xfId="0" applyNumberFormat="1" applyFont="1" applyFill="1" applyBorder="1" applyAlignment="1">
      <alignment horizontal="center"/>
    </xf>
    <xf numFmtId="176" fontId="27" fillId="33" borderId="15" xfId="0" applyNumberFormat="1" applyFont="1" applyFill="1" applyBorder="1" applyAlignment="1">
      <alignment horizontal="center"/>
    </xf>
    <xf numFmtId="170" fontId="25" fillId="34" borderId="13" xfId="0" applyNumberFormat="1" applyFont="1" applyFill="1" applyBorder="1" applyAlignment="1">
      <alignment/>
    </xf>
    <xf numFmtId="1" fontId="25" fillId="0" borderId="0" xfId="0" applyNumberFormat="1" applyFont="1" applyFill="1" applyAlignment="1">
      <alignment/>
    </xf>
    <xf numFmtId="0" fontId="25" fillId="0" borderId="16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1" fontId="25" fillId="35" borderId="13" xfId="0" applyNumberFormat="1" applyFont="1" applyFill="1" applyBorder="1" applyAlignment="1">
      <alignment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1" fontId="25" fillId="36" borderId="13" xfId="0" applyNumberFormat="1" applyFont="1" applyFill="1" applyBorder="1" applyAlignment="1">
      <alignment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center"/>
    </xf>
    <xf numFmtId="0" fontId="56" fillId="0" borderId="0" xfId="0" applyFont="1" applyAlignment="1">
      <alignment/>
    </xf>
    <xf numFmtId="10" fontId="25" fillId="0" borderId="13" xfId="70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57" fillId="0" borderId="0" xfId="70" applyNumberFormat="1" applyFont="1" applyAlignment="1">
      <alignment horizontal="center"/>
    </xf>
    <xf numFmtId="0" fontId="26" fillId="0" borderId="0" xfId="0" applyFont="1" applyAlignment="1">
      <alignment horizontal="center"/>
    </xf>
    <xf numFmtId="166" fontId="27" fillId="0" borderId="0" xfId="0" applyNumberFormat="1" applyFont="1" applyAlignment="1">
      <alignment horizontal="center"/>
    </xf>
    <xf numFmtId="3" fontId="56" fillId="0" borderId="13" xfId="0" applyNumberFormat="1" applyFont="1" applyBorder="1" applyAlignment="1">
      <alignment horizontal="center"/>
    </xf>
    <xf numFmtId="10" fontId="25" fillId="37" borderId="13" xfId="0" applyNumberFormat="1" applyFont="1" applyFill="1" applyBorder="1" applyAlignment="1" applyProtection="1">
      <alignment horizontal="center"/>
      <protection/>
    </xf>
    <xf numFmtId="3" fontId="56" fillId="0" borderId="0" xfId="0" applyNumberFormat="1" applyFont="1" applyAlignment="1">
      <alignment/>
    </xf>
    <xf numFmtId="3" fontId="57" fillId="0" borderId="0" xfId="0" applyNumberFormat="1" applyFont="1" applyAlignment="1">
      <alignment horizontal="center"/>
    </xf>
    <xf numFmtId="3" fontId="27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" fontId="31" fillId="37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5" fillId="37" borderId="13" xfId="0" applyNumberFormat="1" applyFont="1" applyFill="1" applyBorder="1" applyAlignment="1" applyProtection="1">
      <alignment horizontal="center"/>
      <protection/>
    </xf>
    <xf numFmtId="167" fontId="25" fillId="37" borderId="22" xfId="0" applyNumberFormat="1" applyFont="1" applyFill="1" applyBorder="1" applyAlignment="1" applyProtection="1">
      <alignment horizontal="center"/>
      <protection/>
    </xf>
    <xf numFmtId="0" fontId="25" fillId="0" borderId="11" xfId="0" applyFont="1" applyBorder="1" applyAlignment="1">
      <alignment/>
    </xf>
    <xf numFmtId="167" fontId="25" fillId="37" borderId="13" xfId="0" applyNumberFormat="1" applyFont="1" applyFill="1" applyBorder="1" applyAlignment="1" applyProtection="1">
      <alignment horizontal="center"/>
      <protection/>
    </xf>
    <xf numFmtId="3" fontId="25" fillId="0" borderId="13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center"/>
    </xf>
    <xf numFmtId="167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166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164" fontId="27" fillId="37" borderId="0" xfId="0" applyNumberFormat="1" applyFont="1" applyFill="1" applyAlignment="1" applyProtection="1">
      <alignment horizontal="left"/>
      <protection/>
    </xf>
    <xf numFmtId="1" fontId="25" fillId="37" borderId="0" xfId="0" applyNumberFormat="1" applyFont="1" applyFill="1" applyAlignment="1" applyProtection="1">
      <alignment/>
      <protection/>
    </xf>
    <xf numFmtId="1" fontId="25" fillId="37" borderId="0" xfId="0" applyNumberFormat="1" applyFont="1" applyFill="1" applyAlignment="1" applyProtection="1">
      <alignment horizontal="center"/>
      <protection/>
    </xf>
    <xf numFmtId="1" fontId="31" fillId="37" borderId="0" xfId="0" applyNumberFormat="1" applyFont="1" applyFill="1" applyAlignment="1" applyProtection="1">
      <alignment horizontal="center"/>
      <protection/>
    </xf>
    <xf numFmtId="1" fontId="27" fillId="37" borderId="0" xfId="0" applyNumberFormat="1" applyFont="1" applyFill="1" applyAlignment="1" applyProtection="1">
      <alignment horizontal="center"/>
      <protection/>
    </xf>
    <xf numFmtId="1" fontId="25" fillId="37" borderId="0" xfId="0" applyNumberFormat="1" applyFont="1" applyFill="1" applyAlignment="1">
      <alignment/>
    </xf>
    <xf numFmtId="10" fontId="25" fillId="0" borderId="0" xfId="0" applyNumberFormat="1" applyFont="1" applyFill="1" applyAlignment="1">
      <alignment/>
    </xf>
    <xf numFmtId="164" fontId="31" fillId="37" borderId="0" xfId="0" applyNumberFormat="1" applyFont="1" applyFill="1" applyAlignment="1" applyProtection="1">
      <alignment horizontal="left"/>
      <protection/>
    </xf>
    <xf numFmtId="1" fontId="32" fillId="37" borderId="0" xfId="0" applyNumberFormat="1" applyFont="1" applyFill="1" applyAlignment="1" applyProtection="1">
      <alignment/>
      <protection/>
    </xf>
    <xf numFmtId="1" fontId="32" fillId="37" borderId="0" xfId="0" applyNumberFormat="1" applyFont="1" applyFill="1" applyAlignment="1" applyProtection="1">
      <alignment horizontal="center"/>
      <protection/>
    </xf>
    <xf numFmtId="1" fontId="31" fillId="37" borderId="0" xfId="0" applyNumberFormat="1" applyFont="1" applyFill="1" applyAlignment="1">
      <alignment horizontal="center"/>
    </xf>
    <xf numFmtId="1" fontId="32" fillId="37" borderId="0" xfId="0" applyNumberFormat="1" applyFont="1" applyFill="1" applyAlignment="1">
      <alignment horizontal="center"/>
    </xf>
    <xf numFmtId="1" fontId="32" fillId="37" borderId="0" xfId="0" applyNumberFormat="1" applyFont="1" applyFill="1" applyAlignment="1">
      <alignment/>
    </xf>
    <xf numFmtId="1" fontId="32" fillId="0" borderId="0" xfId="0" applyNumberFormat="1" applyFont="1" applyFill="1" applyAlignment="1">
      <alignment/>
    </xf>
    <xf numFmtId="10" fontId="32" fillId="0" borderId="0" xfId="0" applyNumberFormat="1" applyFont="1" applyFill="1" applyAlignment="1">
      <alignment/>
    </xf>
    <xf numFmtId="1" fontId="32" fillId="0" borderId="0" xfId="0" applyNumberFormat="1" applyFont="1" applyFill="1" applyAlignment="1">
      <alignment horizontal="center"/>
    </xf>
    <xf numFmtId="1" fontId="32" fillId="0" borderId="0" xfId="0" applyNumberFormat="1" applyFont="1" applyAlignment="1">
      <alignment/>
    </xf>
    <xf numFmtId="1" fontId="25" fillId="37" borderId="0" xfId="0" applyNumberFormat="1" applyFont="1" applyFill="1" applyBorder="1" applyAlignment="1">
      <alignment/>
    </xf>
    <xf numFmtId="1" fontId="25" fillId="37" borderId="0" xfId="0" applyNumberFormat="1" applyFont="1" applyFill="1" applyBorder="1" applyAlignment="1" applyProtection="1">
      <alignment horizontal="left"/>
      <protection/>
    </xf>
    <xf numFmtId="1" fontId="25" fillId="37" borderId="0" xfId="0" applyNumberFormat="1" applyFont="1" applyFill="1" applyBorder="1" applyAlignment="1" applyProtection="1">
      <alignment horizontal="center"/>
      <protection/>
    </xf>
    <xf numFmtId="1" fontId="25" fillId="37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/>
    </xf>
    <xf numFmtId="10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/>
    </xf>
    <xf numFmtId="1" fontId="25" fillId="37" borderId="23" xfId="0" applyNumberFormat="1" applyFont="1" applyFill="1" applyBorder="1" applyAlignment="1" applyProtection="1">
      <alignment/>
      <protection/>
    </xf>
    <xf numFmtId="1" fontId="27" fillId="37" borderId="23" xfId="0" applyNumberFormat="1" applyFont="1" applyFill="1" applyBorder="1" applyAlignment="1" applyProtection="1">
      <alignment horizontal="left"/>
      <protection/>
    </xf>
    <xf numFmtId="1" fontId="25" fillId="37" borderId="23" xfId="0" applyNumberFormat="1" applyFont="1" applyFill="1" applyBorder="1" applyAlignment="1" applyProtection="1">
      <alignment horizontal="center"/>
      <protection/>
    </xf>
    <xf numFmtId="1" fontId="27" fillId="37" borderId="23" xfId="0" applyNumberFormat="1" applyFont="1" applyFill="1" applyBorder="1" applyAlignment="1" applyProtection="1">
      <alignment horizontal="center"/>
      <protection/>
    </xf>
    <xf numFmtId="1" fontId="27" fillId="37" borderId="23" xfId="0" applyNumberFormat="1" applyFont="1" applyFill="1" applyBorder="1" applyAlignment="1">
      <alignment horizontal="center"/>
    </xf>
    <xf numFmtId="1" fontId="25" fillId="37" borderId="23" xfId="0" applyNumberFormat="1" applyFont="1" applyFill="1" applyBorder="1" applyAlignment="1">
      <alignment horizontal="center"/>
    </xf>
    <xf numFmtId="1" fontId="25" fillId="37" borderId="23" xfId="0" applyNumberFormat="1" applyFont="1" applyFill="1" applyBorder="1" applyAlignment="1">
      <alignment/>
    </xf>
    <xf numFmtId="1" fontId="25" fillId="0" borderId="23" xfId="0" applyNumberFormat="1" applyFont="1" applyFill="1" applyBorder="1" applyAlignment="1">
      <alignment horizontal="center"/>
    </xf>
    <xf numFmtId="10" fontId="25" fillId="0" borderId="23" xfId="0" applyNumberFormat="1" applyFont="1" applyFill="1" applyBorder="1" applyAlignment="1">
      <alignment horizontal="center"/>
    </xf>
    <xf numFmtId="0" fontId="33" fillId="33" borderId="13" xfId="0" applyNumberFormat="1" applyFont="1" applyFill="1" applyBorder="1" applyAlignment="1">
      <alignment horizontal="center" wrapText="1"/>
    </xf>
    <xf numFmtId="0" fontId="25" fillId="0" borderId="0" xfId="0" applyNumberFormat="1" applyFont="1" applyAlignment="1">
      <alignment horizontal="center" wrapText="1"/>
    </xf>
    <xf numFmtId="165" fontId="29" fillId="37" borderId="13" xfId="57" applyNumberFormat="1" applyFont="1" applyFill="1" applyBorder="1" applyAlignment="1" applyProtection="1">
      <alignment horizontal="right"/>
      <protection/>
    </xf>
    <xf numFmtId="0" fontId="28" fillId="37" borderId="13" xfId="57" applyFont="1" applyFill="1" applyBorder="1" applyAlignment="1" applyProtection="1">
      <alignment horizontal="left"/>
      <protection/>
    </xf>
    <xf numFmtId="1" fontId="27" fillId="37" borderId="13" xfId="44" applyNumberFormat="1" applyFont="1" applyFill="1" applyBorder="1" applyAlignment="1">
      <alignment horizontal="center"/>
    </xf>
    <xf numFmtId="1" fontId="25" fillId="37" borderId="13" xfId="0" applyNumberFormat="1" applyFont="1" applyFill="1" applyBorder="1" applyAlignment="1" applyProtection="1">
      <alignment horizontal="center"/>
      <protection/>
    </xf>
    <xf numFmtId="0" fontId="25" fillId="37" borderId="13" xfId="60" applyFont="1" applyFill="1" applyBorder="1" applyAlignment="1" applyProtection="1">
      <alignment horizontal="center"/>
      <protection/>
    </xf>
    <xf numFmtId="1" fontId="25" fillId="37" borderId="13" xfId="44" applyNumberFormat="1" applyFont="1" applyFill="1" applyBorder="1" applyAlignment="1">
      <alignment horizontal="center"/>
    </xf>
    <xf numFmtId="1" fontId="25" fillId="37" borderId="13" xfId="0" applyNumberFormat="1" applyFont="1" applyFill="1" applyBorder="1" applyAlignment="1">
      <alignment horizontal="center"/>
    </xf>
    <xf numFmtId="1" fontId="25" fillId="0" borderId="13" xfId="44" applyNumberFormat="1" applyFont="1" applyFill="1" applyBorder="1" applyAlignment="1">
      <alignment horizontal="center"/>
    </xf>
    <xf numFmtId="10" fontId="25" fillId="0" borderId="13" xfId="44" applyNumberFormat="1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/>
    </xf>
    <xf numFmtId="169" fontId="25" fillId="0" borderId="13" xfId="0" applyNumberFormat="1" applyFont="1" applyFill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1" fontId="25" fillId="0" borderId="13" xfId="0" applyNumberFormat="1" applyFont="1" applyBorder="1" applyAlignment="1">
      <alignment/>
    </xf>
    <xf numFmtId="165" fontId="29" fillId="0" borderId="13" xfId="57" applyNumberFormat="1" applyFont="1" applyFill="1" applyBorder="1" applyAlignment="1" applyProtection="1">
      <alignment horizontal="right"/>
      <protection/>
    </xf>
    <xf numFmtId="1" fontId="27" fillId="37" borderId="13" xfId="0" applyNumberFormat="1" applyFont="1" applyFill="1" applyBorder="1" applyAlignment="1">
      <alignment horizontal="center"/>
    </xf>
    <xf numFmtId="165" fontId="25" fillId="37" borderId="13" xfId="60" applyNumberFormat="1" applyFont="1" applyFill="1" applyBorder="1" applyProtection="1">
      <alignment/>
      <protection/>
    </xf>
    <xf numFmtId="0" fontId="25" fillId="37" borderId="13" xfId="60" applyFont="1" applyFill="1" applyBorder="1" applyProtection="1">
      <alignment/>
      <protection/>
    </xf>
    <xf numFmtId="165" fontId="28" fillId="0" borderId="13" xfId="0" applyNumberFormat="1" applyFont="1" applyFill="1" applyBorder="1" applyAlignment="1" applyProtection="1">
      <alignment horizontal="right"/>
      <protection/>
    </xf>
    <xf numFmtId="1" fontId="28" fillId="0" borderId="13" xfId="0" applyNumberFormat="1" applyFont="1" applyFill="1" applyBorder="1" applyAlignment="1" applyProtection="1">
      <alignment horizontal="left"/>
      <protection/>
    </xf>
    <xf numFmtId="1" fontId="25" fillId="0" borderId="13" xfId="0" applyNumberFormat="1" applyFont="1" applyFill="1" applyBorder="1" applyAlignment="1" applyProtection="1">
      <alignment horizontal="center"/>
      <protection/>
    </xf>
    <xf numFmtId="9" fontId="25" fillId="0" borderId="13" xfId="0" applyNumberFormat="1" applyFont="1" applyFill="1" applyBorder="1" applyAlignment="1" applyProtection="1">
      <alignment horizontal="center"/>
      <protection/>
    </xf>
    <xf numFmtId="168" fontId="25" fillId="37" borderId="13" xfId="44" applyNumberFormat="1" applyFont="1" applyFill="1" applyBorder="1" applyAlignment="1">
      <alignment horizontal="center"/>
    </xf>
    <xf numFmtId="0" fontId="25" fillId="37" borderId="13" xfId="44" applyNumberFormat="1" applyFont="1" applyFill="1" applyBorder="1" applyAlignment="1">
      <alignment horizontal="center"/>
    </xf>
    <xf numFmtId="166" fontId="25" fillId="37" borderId="13" xfId="44" applyNumberFormat="1" applyFont="1" applyFill="1" applyBorder="1" applyAlignment="1">
      <alignment horizontal="center"/>
    </xf>
    <xf numFmtId="166" fontId="25" fillId="0" borderId="13" xfId="44" applyNumberFormat="1" applyFont="1" applyFill="1" applyBorder="1" applyAlignment="1">
      <alignment horizontal="center"/>
    </xf>
    <xf numFmtId="165" fontId="29" fillId="37" borderId="13" xfId="0" applyNumberFormat="1" applyFont="1" applyFill="1" applyBorder="1" applyAlignment="1" applyProtection="1">
      <alignment horizontal="center"/>
      <protection/>
    </xf>
    <xf numFmtId="3" fontId="27" fillId="37" borderId="13" xfId="0" applyNumberFormat="1" applyFont="1" applyFill="1" applyBorder="1" applyAlignment="1" applyProtection="1">
      <alignment horizontal="center"/>
      <protection/>
    </xf>
    <xf numFmtId="10" fontId="27" fillId="0" borderId="13" xfId="0" applyNumberFormat="1" applyFont="1" applyFill="1" applyBorder="1" applyAlignment="1" applyProtection="1">
      <alignment horizontal="center"/>
      <protection/>
    </xf>
    <xf numFmtId="1" fontId="27" fillId="0" borderId="13" xfId="0" applyNumberFormat="1" applyFont="1" applyFill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1" fontId="24" fillId="0" borderId="0" xfId="0" applyNumberFormat="1" applyFont="1" applyFill="1" applyAlignment="1">
      <alignment horizontal="center"/>
    </xf>
    <xf numFmtId="169" fontId="25" fillId="0" borderId="24" xfId="0" applyNumberFormat="1" applyFont="1" applyFill="1" applyBorder="1" applyAlignment="1">
      <alignment horizontal="center"/>
    </xf>
    <xf numFmtId="164" fontId="24" fillId="37" borderId="0" xfId="0" applyNumberFormat="1" applyFont="1" applyFill="1" applyAlignment="1" applyProtection="1">
      <alignment horizontal="left"/>
      <protection/>
    </xf>
    <xf numFmtId="169" fontId="25" fillId="0" borderId="0" xfId="0" applyNumberFormat="1" applyFont="1" applyFill="1" applyBorder="1" applyAlignment="1">
      <alignment horizontal="center"/>
    </xf>
    <xf numFmtId="10" fontId="25" fillId="0" borderId="0" xfId="0" applyNumberFormat="1" applyFont="1" applyAlignment="1">
      <alignment/>
    </xf>
    <xf numFmtId="1" fontId="27" fillId="33" borderId="13" xfId="0" applyNumberFormat="1" applyFont="1" applyFill="1" applyBorder="1" applyAlignment="1">
      <alignment horizontal="center"/>
    </xf>
    <xf numFmtId="17" fontId="27" fillId="33" borderId="13" xfId="0" applyNumberFormat="1" applyFont="1" applyFill="1" applyBorder="1" applyAlignment="1" applyProtection="1">
      <alignment horizontal="center" wrapText="1"/>
      <protection/>
    </xf>
    <xf numFmtId="17" fontId="33" fillId="33" borderId="13" xfId="0" applyNumberFormat="1" applyFont="1" applyFill="1" applyBorder="1" applyAlignment="1">
      <alignment horizontal="center" wrapText="1"/>
    </xf>
    <xf numFmtId="17" fontId="33" fillId="33" borderId="13" xfId="0" applyNumberFormat="1" applyFont="1" applyFill="1" applyBorder="1" applyAlignment="1" applyProtection="1">
      <alignment horizontal="center" wrapText="1"/>
      <protection/>
    </xf>
    <xf numFmtId="1" fontId="33" fillId="38" borderId="13" xfId="0" applyNumberFormat="1" applyFont="1" applyFill="1" applyBorder="1" applyAlignment="1">
      <alignment horizontal="center"/>
    </xf>
    <xf numFmtId="10" fontId="33" fillId="38" borderId="13" xfId="0" applyNumberFormat="1" applyFont="1" applyFill="1" applyBorder="1" applyAlignment="1">
      <alignment horizontal="center"/>
    </xf>
    <xf numFmtId="1" fontId="27" fillId="0" borderId="0" xfId="0" applyNumberFormat="1" applyFont="1" applyAlignment="1">
      <alignment/>
    </xf>
    <xf numFmtId="1" fontId="25" fillId="0" borderId="13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/>
    </xf>
    <xf numFmtId="10" fontId="27" fillId="0" borderId="13" xfId="44" applyNumberFormat="1" applyFont="1" applyFill="1" applyBorder="1" applyAlignment="1">
      <alignment horizontal="center"/>
    </xf>
    <xf numFmtId="1" fontId="27" fillId="0" borderId="0" xfId="0" applyNumberFormat="1" applyFont="1" applyBorder="1" applyAlignment="1">
      <alignment/>
    </xf>
    <xf numFmtId="1" fontId="27" fillId="0" borderId="0" xfId="0" applyNumberFormat="1" applyFont="1" applyFill="1" applyBorder="1" applyAlignment="1">
      <alignment horizontal="center"/>
    </xf>
    <xf numFmtId="10" fontId="27" fillId="0" borderId="0" xfId="44" applyNumberFormat="1" applyFont="1" applyFill="1" applyBorder="1" applyAlignment="1">
      <alignment horizontal="center"/>
    </xf>
    <xf numFmtId="1" fontId="34" fillId="0" borderId="0" xfId="0" applyNumberFormat="1" applyFont="1" applyAlignment="1">
      <alignment horizontal="left"/>
    </xf>
    <xf numFmtId="1" fontId="34" fillId="0" borderId="0" xfId="0" applyNumberFormat="1" applyFont="1" applyAlignment="1">
      <alignment/>
    </xf>
    <xf numFmtId="165" fontId="25" fillId="37" borderId="13" xfId="58" applyNumberFormat="1" applyFont="1" applyFill="1" applyBorder="1" applyAlignment="1" applyProtection="1">
      <alignment horizontal="right"/>
      <protection/>
    </xf>
    <xf numFmtId="0" fontId="28" fillId="37" borderId="13" xfId="58" applyFont="1" applyFill="1" applyBorder="1" applyAlignment="1" applyProtection="1">
      <alignment horizontal="left"/>
      <protection/>
    </xf>
    <xf numFmtId="1" fontId="27" fillId="37" borderId="13" xfId="0" applyNumberFormat="1" applyFont="1" applyFill="1" applyBorder="1" applyAlignment="1" applyProtection="1">
      <alignment horizontal="center"/>
      <protection/>
    </xf>
    <xf numFmtId="0" fontId="35" fillId="37" borderId="13" xfId="58" applyFont="1" applyFill="1" applyBorder="1" applyAlignment="1" applyProtection="1">
      <alignment horizontal="left"/>
      <protection/>
    </xf>
    <xf numFmtId="165" fontId="27" fillId="37" borderId="13" xfId="58" applyNumberFormat="1" applyFont="1" applyFill="1" applyBorder="1" applyAlignment="1" applyProtection="1">
      <alignment horizontal="right"/>
      <protection/>
    </xf>
    <xf numFmtId="0" fontId="29" fillId="37" borderId="13" xfId="58" applyFont="1" applyFill="1" applyBorder="1" applyAlignment="1" applyProtection="1">
      <alignment horizontal="left"/>
      <protection/>
    </xf>
    <xf numFmtId="165" fontId="27" fillId="0" borderId="13" xfId="58" applyNumberFormat="1" applyFont="1" applyFill="1" applyBorder="1" applyAlignment="1" applyProtection="1">
      <alignment horizontal="right"/>
      <protection/>
    </xf>
    <xf numFmtId="0" fontId="29" fillId="0" borderId="13" xfId="58" applyFont="1" applyFill="1" applyBorder="1" applyAlignment="1" applyProtection="1">
      <alignment horizontal="left"/>
      <protection/>
    </xf>
    <xf numFmtId="165" fontId="25" fillId="0" borderId="13" xfId="58" applyNumberFormat="1" applyFont="1" applyFill="1" applyBorder="1" applyAlignment="1" applyProtection="1">
      <alignment horizontal="right"/>
      <protection/>
    </xf>
    <xf numFmtId="0" fontId="25" fillId="37" borderId="13" xfId="0" applyFont="1" applyFill="1" applyBorder="1" applyAlignment="1" applyProtection="1">
      <alignment horizontal="left"/>
      <protection/>
    </xf>
    <xf numFmtId="0" fontId="36" fillId="0" borderId="13" xfId="58" applyFont="1" applyFill="1" applyBorder="1" applyAlignment="1" applyProtection="1">
      <alignment horizontal="left"/>
      <protection/>
    </xf>
    <xf numFmtId="1" fontId="31" fillId="33" borderId="13" xfId="0" applyNumberFormat="1" applyFont="1" applyFill="1" applyBorder="1" applyAlignment="1">
      <alignment horizontal="center"/>
    </xf>
    <xf numFmtId="1" fontId="25" fillId="37" borderId="13" xfId="60" applyNumberFormat="1" applyFont="1" applyFill="1" applyBorder="1" applyAlignment="1" applyProtection="1">
      <alignment horizontal="center"/>
      <protection/>
    </xf>
    <xf numFmtId="165" fontId="28" fillId="37" borderId="13" xfId="59" applyNumberFormat="1" applyFont="1" applyFill="1" applyBorder="1" applyAlignment="1" applyProtection="1">
      <alignment horizontal="right"/>
      <protection/>
    </xf>
    <xf numFmtId="0" fontId="28" fillId="37" borderId="13" xfId="59" applyFont="1" applyFill="1" applyBorder="1" applyAlignment="1" applyProtection="1">
      <alignment horizontal="left"/>
      <protection/>
    </xf>
    <xf numFmtId="0" fontId="27" fillId="37" borderId="13" xfId="60" applyFont="1" applyFill="1" applyBorder="1" applyProtection="1">
      <alignment/>
      <protection/>
    </xf>
    <xf numFmtId="10" fontId="25" fillId="0" borderId="13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Alignment="1">
      <alignment horizontal="center"/>
    </xf>
    <xf numFmtId="165" fontId="28" fillId="37" borderId="13" xfId="63" applyNumberFormat="1" applyFont="1" applyFill="1" applyBorder="1" applyAlignment="1" applyProtection="1">
      <alignment horizontal="right"/>
      <protection/>
    </xf>
    <xf numFmtId="0" fontId="28" fillId="37" borderId="13" xfId="63" applyFont="1" applyFill="1" applyBorder="1" applyAlignment="1" applyProtection="1">
      <alignment horizontal="left"/>
      <protection/>
    </xf>
    <xf numFmtId="1" fontId="27" fillId="37" borderId="0" xfId="0" applyNumberFormat="1" applyFont="1" applyFill="1" applyAlignment="1">
      <alignment horizontal="center"/>
    </xf>
    <xf numFmtId="1" fontId="25" fillId="37" borderId="0" xfId="0" applyNumberFormat="1" applyFont="1" applyFill="1" applyAlignment="1">
      <alignment horizontal="center"/>
    </xf>
    <xf numFmtId="0" fontId="27" fillId="33" borderId="13" xfId="0" applyNumberFormat="1" applyFont="1" applyFill="1" applyBorder="1" applyAlignment="1">
      <alignment horizontal="center" wrapText="1"/>
    </xf>
    <xf numFmtId="165" fontId="28" fillId="37" borderId="13" xfId="62" applyNumberFormat="1" applyFont="1" applyFill="1" applyBorder="1" applyAlignment="1" applyProtection="1">
      <alignment horizontal="right"/>
      <protection/>
    </xf>
    <xf numFmtId="0" fontId="28" fillId="37" borderId="13" xfId="62" applyFont="1" applyFill="1" applyBorder="1" applyAlignment="1" applyProtection="1">
      <alignment horizontal="left"/>
      <protection/>
    </xf>
    <xf numFmtId="10" fontId="27" fillId="38" borderId="13" xfId="0" applyNumberFormat="1" applyFont="1" applyFill="1" applyBorder="1" applyAlignment="1">
      <alignment horizontal="center"/>
    </xf>
    <xf numFmtId="1" fontId="27" fillId="38" borderId="13" xfId="0" applyNumberFormat="1" applyFont="1" applyFill="1" applyBorder="1" applyAlignment="1">
      <alignment horizontal="center"/>
    </xf>
    <xf numFmtId="165" fontId="29" fillId="0" borderId="13" xfId="64" applyNumberFormat="1" applyFont="1" applyFill="1" applyBorder="1" applyAlignment="1" applyProtection="1">
      <alignment horizontal="right"/>
      <protection/>
    </xf>
    <xf numFmtId="0" fontId="28" fillId="0" borderId="13" xfId="64" applyFont="1" applyFill="1" applyBorder="1" applyAlignment="1" applyProtection="1">
      <alignment horizontal="left"/>
      <protection/>
    </xf>
    <xf numFmtId="165" fontId="27" fillId="0" borderId="13" xfId="64" applyNumberFormat="1" applyFont="1" applyFill="1" applyBorder="1" applyProtection="1">
      <alignment/>
      <protection/>
    </xf>
    <xf numFmtId="165" fontId="27" fillId="37" borderId="13" xfId="66" applyNumberFormat="1" applyFont="1" applyFill="1" applyBorder="1" applyAlignment="1" applyProtection="1">
      <alignment horizontal="right"/>
      <protection/>
    </xf>
    <xf numFmtId="0" fontId="25" fillId="37" borderId="13" xfId="66" applyFont="1" applyFill="1" applyBorder="1" applyAlignment="1" applyProtection="1">
      <alignment horizontal="left"/>
      <protection/>
    </xf>
    <xf numFmtId="167" fontId="25" fillId="0" borderId="13" xfId="70" applyNumberFormat="1" applyFont="1" applyBorder="1" applyAlignment="1">
      <alignment horizontal="center"/>
    </xf>
    <xf numFmtId="165" fontId="27" fillId="37" borderId="13" xfId="66" applyNumberFormat="1" applyFont="1" applyFill="1" applyBorder="1" applyAlignment="1" applyProtection="1" quotePrefix="1">
      <alignment horizontal="right"/>
      <protection/>
    </xf>
    <xf numFmtId="165" fontId="27" fillId="0" borderId="13" xfId="66" applyNumberFormat="1" applyFont="1" applyFill="1" applyBorder="1" applyAlignment="1" applyProtection="1" quotePrefix="1">
      <alignment horizontal="right"/>
      <protection/>
    </xf>
    <xf numFmtId="165" fontId="28" fillId="37" borderId="13" xfId="67" applyNumberFormat="1" applyFont="1" applyFill="1" applyBorder="1" applyAlignment="1" applyProtection="1">
      <alignment horizontal="right"/>
      <protection/>
    </xf>
    <xf numFmtId="0" fontId="28" fillId="37" borderId="13" xfId="67" applyFont="1" applyFill="1" applyBorder="1" applyAlignment="1" applyProtection="1">
      <alignment horizontal="left"/>
      <protection/>
    </xf>
    <xf numFmtId="165" fontId="29" fillId="0" borderId="13" xfId="67" applyNumberFormat="1" applyFont="1" applyFill="1" applyBorder="1" applyAlignment="1" applyProtection="1">
      <alignment horizontal="right"/>
      <protection/>
    </xf>
    <xf numFmtId="0" fontId="29" fillId="0" borderId="13" xfId="67" applyFont="1" applyFill="1" applyBorder="1" applyAlignment="1" applyProtection="1">
      <alignment horizontal="left"/>
      <protection/>
    </xf>
    <xf numFmtId="165" fontId="29" fillId="37" borderId="13" xfId="67" applyNumberFormat="1" applyFont="1" applyFill="1" applyBorder="1" applyAlignment="1" applyProtection="1">
      <alignment horizontal="right"/>
      <protection/>
    </xf>
    <xf numFmtId="0" fontId="29" fillId="37" borderId="13" xfId="67" applyFont="1" applyFill="1" applyBorder="1" applyAlignment="1" applyProtection="1">
      <alignment horizontal="left"/>
      <protection/>
    </xf>
    <xf numFmtId="165" fontId="29" fillId="37" borderId="13" xfId="0" applyNumberFormat="1" applyFont="1" applyFill="1" applyBorder="1" applyAlignment="1" applyProtection="1">
      <alignment horizontal="right"/>
      <protection/>
    </xf>
    <xf numFmtId="0" fontId="28" fillId="37" borderId="13" xfId="0" applyFont="1" applyFill="1" applyBorder="1" applyAlignment="1" applyProtection="1">
      <alignment horizontal="left"/>
      <protection/>
    </xf>
    <xf numFmtId="3" fontId="56" fillId="39" borderId="13" xfId="0" applyNumberFormat="1" applyFont="1" applyFill="1" applyBorder="1" applyAlignment="1">
      <alignment horizontal="center" vertical="top"/>
    </xf>
    <xf numFmtId="3" fontId="59" fillId="39" borderId="10" xfId="0" applyNumberFormat="1" applyFont="1" applyFill="1" applyBorder="1" applyAlignment="1">
      <alignment horizontal="center" vertical="top"/>
    </xf>
    <xf numFmtId="0" fontId="29" fillId="37" borderId="13" xfId="57" applyFont="1" applyFill="1" applyBorder="1" applyAlignment="1" applyProtection="1">
      <alignment horizontal="left"/>
      <protection/>
    </xf>
    <xf numFmtId="0" fontId="29" fillId="0" borderId="13" xfId="57" applyFont="1" applyFill="1" applyBorder="1" applyAlignment="1" applyProtection="1">
      <alignment horizontal="left"/>
      <protection/>
    </xf>
    <xf numFmtId="0" fontId="27" fillId="37" borderId="13" xfId="66" applyFont="1" applyFill="1" applyBorder="1" applyAlignment="1" applyProtection="1">
      <alignment horizontal="left"/>
      <protection/>
    </xf>
    <xf numFmtId="0" fontId="27" fillId="0" borderId="13" xfId="66" applyFont="1" applyFill="1" applyBorder="1" applyAlignment="1" applyProtection="1">
      <alignment horizontal="left"/>
      <protection/>
    </xf>
    <xf numFmtId="0" fontId="29" fillId="0" borderId="13" xfId="64" applyFont="1" applyFill="1" applyBorder="1" applyAlignment="1" applyProtection="1">
      <alignment horizontal="left"/>
      <protection/>
    </xf>
    <xf numFmtId="0" fontId="27" fillId="0" borderId="13" xfId="64" applyFont="1" applyFill="1" applyBorder="1" applyProtection="1">
      <alignment/>
      <protection/>
    </xf>
    <xf numFmtId="0" fontId="29" fillId="37" borderId="13" xfId="0" applyFont="1" applyFill="1" applyBorder="1" applyAlignment="1" applyProtection="1">
      <alignment horizontal="left"/>
      <protection/>
    </xf>
    <xf numFmtId="3" fontId="0" fillId="39" borderId="13" xfId="0" applyNumberFormat="1" applyFont="1" applyFill="1" applyBorder="1" applyAlignment="1">
      <alignment horizontal="center" vertical="center"/>
    </xf>
    <xf numFmtId="3" fontId="56" fillId="39" borderId="13" xfId="0" applyNumberFormat="1" applyFont="1" applyFill="1" applyBorder="1" applyAlignment="1">
      <alignment horizontal="center" vertical="center"/>
    </xf>
    <xf numFmtId="3" fontId="56" fillId="0" borderId="1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3" fontId="56" fillId="39" borderId="25" xfId="0" applyNumberFormat="1" applyFont="1" applyFill="1" applyBorder="1" applyAlignment="1">
      <alignment horizontal="center" vertical="center"/>
    </xf>
    <xf numFmtId="10" fontId="5" fillId="0" borderId="13" xfId="65" applyNumberFormat="1" applyFont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/>
    </xf>
    <xf numFmtId="1" fontId="25" fillId="37" borderId="13" xfId="0" applyNumberFormat="1" applyFont="1" applyFill="1" applyBorder="1" applyAlignment="1" applyProtection="1">
      <alignment horizontal="center" vertical="center"/>
      <protection/>
    </xf>
    <xf numFmtId="0" fontId="25" fillId="37" borderId="13" xfId="60" applyFont="1" applyFill="1" applyBorder="1" applyAlignment="1" applyProtection="1">
      <alignment horizontal="center" vertical="center"/>
      <protection/>
    </xf>
    <xf numFmtId="1" fontId="25" fillId="37" borderId="13" xfId="44" applyNumberFormat="1" applyFont="1" applyFill="1" applyBorder="1" applyAlignment="1">
      <alignment horizontal="center" vertical="center"/>
    </xf>
    <xf numFmtId="1" fontId="25" fillId="37" borderId="13" xfId="0" applyNumberFormat="1" applyFont="1" applyFill="1" applyBorder="1" applyAlignment="1">
      <alignment horizontal="center" vertical="center"/>
    </xf>
    <xf numFmtId="1" fontId="25" fillId="0" borderId="13" xfId="44" applyNumberFormat="1" applyFont="1" applyFill="1" applyBorder="1" applyAlignment="1">
      <alignment horizontal="center" vertical="center"/>
    </xf>
    <xf numFmtId="3" fontId="57" fillId="39" borderId="13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 applyProtection="1">
      <alignment horizontal="center" vertical="center"/>
      <protection/>
    </xf>
    <xf numFmtId="0" fontId="25" fillId="37" borderId="13" xfId="44" applyNumberFormat="1" applyFont="1" applyFill="1" applyBorder="1" applyAlignment="1">
      <alignment horizontal="center" vertical="center"/>
    </xf>
    <xf numFmtId="3" fontId="56" fillId="39" borderId="13" xfId="0" applyNumberFormat="1" applyFont="1" applyFill="1" applyBorder="1" applyAlignment="1">
      <alignment horizontal="center"/>
    </xf>
    <xf numFmtId="1" fontId="27" fillId="37" borderId="13" xfId="44" applyNumberFormat="1" applyFont="1" applyFill="1" applyBorder="1" applyAlignment="1">
      <alignment horizontal="center" vertical="center"/>
    </xf>
    <xf numFmtId="3" fontId="56" fillId="39" borderId="25" xfId="0" applyNumberFormat="1" applyFont="1" applyFill="1" applyBorder="1" applyAlignment="1">
      <alignment horizontal="center"/>
    </xf>
    <xf numFmtId="1" fontId="27" fillId="37" borderId="13" xfId="0" applyNumberFormat="1" applyFont="1" applyFill="1" applyBorder="1" applyAlignment="1">
      <alignment horizontal="center" vertical="center"/>
    </xf>
    <xf numFmtId="1" fontId="27" fillId="37" borderId="13" xfId="0" applyNumberFormat="1" applyFont="1" applyFill="1" applyBorder="1" applyAlignment="1" applyProtection="1">
      <alignment horizontal="center" vertical="center"/>
      <protection/>
    </xf>
    <xf numFmtId="0" fontId="25" fillId="0" borderId="13" xfId="60" applyFont="1" applyFill="1" applyBorder="1" applyAlignment="1" applyProtection="1">
      <alignment horizontal="center" vertical="center"/>
      <protection/>
    </xf>
    <xf numFmtId="0" fontId="27" fillId="37" borderId="13" xfId="44" applyNumberFormat="1" applyFont="1" applyFill="1" applyBorder="1" applyAlignment="1">
      <alignment horizontal="center" vertical="center"/>
    </xf>
    <xf numFmtId="170" fontId="25" fillId="40" borderId="13" xfId="0" applyNumberFormat="1" applyFont="1" applyFill="1" applyBorder="1" applyAlignment="1">
      <alignment/>
    </xf>
    <xf numFmtId="167" fontId="25" fillId="0" borderId="13" xfId="0" applyNumberFormat="1" applyFont="1" applyBorder="1" applyAlignment="1">
      <alignment/>
    </xf>
    <xf numFmtId="1" fontId="33" fillId="38" borderId="13" xfId="0" applyNumberFormat="1" applyFont="1" applyFill="1" applyBorder="1" applyAlignment="1">
      <alignment horizontal="center"/>
    </xf>
    <xf numFmtId="1" fontId="27" fillId="0" borderId="0" xfId="0" applyNumberFormat="1" applyFont="1" applyAlignment="1">
      <alignment/>
    </xf>
    <xf numFmtId="1" fontId="27" fillId="0" borderId="0" xfId="0" applyNumberFormat="1" applyFont="1" applyFill="1" applyBorder="1" applyAlignment="1">
      <alignment horizontal="center"/>
    </xf>
    <xf numFmtId="1" fontId="27" fillId="2" borderId="26" xfId="0" applyNumberFormat="1" applyFont="1" applyFill="1" applyBorder="1" applyAlignment="1">
      <alignment horizontal="center"/>
    </xf>
    <xf numFmtId="1" fontId="27" fillId="2" borderId="27" xfId="0" applyNumberFormat="1" applyFont="1" applyFill="1" applyBorder="1" applyAlignment="1">
      <alignment horizontal="center"/>
    </xf>
    <xf numFmtId="1" fontId="27" fillId="2" borderId="28" xfId="0" applyNumberFormat="1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aska" xfId="57"/>
    <cellStyle name="Normal_California" xfId="58"/>
    <cellStyle name="Normal_Hawaii" xfId="59"/>
    <cellStyle name="Normal_IA" xfId="60"/>
    <cellStyle name="Normal_IA_1" xfId="61"/>
    <cellStyle name="Normal_Montana" xfId="62"/>
    <cellStyle name="Normal_Nevada" xfId="63"/>
    <cellStyle name="Normal_Oregon" xfId="64"/>
    <cellStyle name="Normal_Sheet1" xfId="65"/>
    <cellStyle name="Normal_Washington" xfId="66"/>
    <cellStyle name="Normal_Wyoming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1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FF99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27</xdr:row>
      <xdr:rowOff>152400</xdr:rowOff>
    </xdr:from>
    <xdr:to>
      <xdr:col>16</xdr:col>
      <xdr:colOff>523875</xdr:colOff>
      <xdr:row>28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5133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28</xdr:row>
      <xdr:rowOff>0</xdr:rowOff>
    </xdr:from>
    <xdr:to>
      <xdr:col>16</xdr:col>
      <xdr:colOff>257175</xdr:colOff>
      <xdr:row>29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1435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8</xdr:row>
      <xdr:rowOff>9525</xdr:rowOff>
    </xdr:from>
    <xdr:to>
      <xdr:col>18</xdr:col>
      <xdr:colOff>533400</xdr:colOff>
      <xdr:row>9</xdr:row>
      <xdr:rowOff>9525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895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27</xdr:row>
      <xdr:rowOff>9525</xdr:rowOff>
    </xdr:from>
    <xdr:to>
      <xdr:col>16</xdr:col>
      <xdr:colOff>381000</xdr:colOff>
      <xdr:row>28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991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12</xdr:row>
      <xdr:rowOff>142875</xdr:rowOff>
    </xdr:from>
    <xdr:to>
      <xdr:col>18</xdr:col>
      <xdr:colOff>466725</xdr:colOff>
      <xdr:row>13</xdr:row>
      <xdr:rowOff>142875</xdr:rowOff>
    </xdr:to>
    <xdr:pic>
      <xdr:nvPicPr>
        <xdr:cNvPr id="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2714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27</xdr:row>
      <xdr:rowOff>152400</xdr:rowOff>
    </xdr:from>
    <xdr:to>
      <xdr:col>16</xdr:col>
      <xdr:colOff>523875</xdr:colOff>
      <xdr:row>28</xdr:row>
      <xdr:rowOff>152400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521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28</xdr:row>
      <xdr:rowOff>0</xdr:rowOff>
    </xdr:from>
    <xdr:to>
      <xdr:col>16</xdr:col>
      <xdr:colOff>257175</xdr:colOff>
      <xdr:row>29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5219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27</xdr:row>
      <xdr:rowOff>9525</xdr:rowOff>
    </xdr:from>
    <xdr:to>
      <xdr:col>16</xdr:col>
      <xdr:colOff>381000</xdr:colOff>
      <xdr:row>28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067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514350</xdr:colOff>
      <xdr:row>5</xdr:row>
      <xdr:rowOff>0</xdr:rowOff>
    </xdr:from>
    <xdr:to>
      <xdr:col>18</xdr:col>
      <xdr:colOff>676275</xdr:colOff>
      <xdr:row>6</xdr:row>
      <xdr:rowOff>0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438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5</xdr:row>
      <xdr:rowOff>0</xdr:rowOff>
    </xdr:from>
    <xdr:to>
      <xdr:col>18</xdr:col>
      <xdr:colOff>342900</xdr:colOff>
      <xdr:row>6</xdr:row>
      <xdr:rowOff>0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1438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8</xdr:row>
      <xdr:rowOff>9525</xdr:rowOff>
    </xdr:from>
    <xdr:to>
      <xdr:col>18</xdr:col>
      <xdr:colOff>533400</xdr:colOff>
      <xdr:row>9</xdr:row>
      <xdr:rowOff>9525</xdr:rowOff>
    </xdr:to>
    <xdr:pic>
      <xdr:nvPicPr>
        <xdr:cNvPr id="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933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8</xdr:row>
      <xdr:rowOff>152400</xdr:rowOff>
    </xdr:from>
    <xdr:to>
      <xdr:col>18</xdr:col>
      <xdr:colOff>619125</xdr:colOff>
      <xdr:row>9</xdr:row>
      <xdr:rowOff>152400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200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9</xdr:row>
      <xdr:rowOff>9525</xdr:rowOff>
    </xdr:from>
    <xdr:to>
      <xdr:col>18</xdr:col>
      <xdr:colOff>333375</xdr:colOff>
      <xdr:row>10</xdr:row>
      <xdr:rowOff>9525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2019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9</xdr:row>
      <xdr:rowOff>152400</xdr:rowOff>
    </xdr:from>
    <xdr:to>
      <xdr:col>18</xdr:col>
      <xdr:colOff>466725</xdr:colOff>
      <xdr:row>10</xdr:row>
      <xdr:rowOff>152400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2162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11</xdr:row>
      <xdr:rowOff>142875</xdr:rowOff>
    </xdr:from>
    <xdr:to>
      <xdr:col>18</xdr:col>
      <xdr:colOff>609600</xdr:colOff>
      <xdr:row>12</xdr:row>
      <xdr:rowOff>142875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2476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12</xdr:row>
      <xdr:rowOff>9525</xdr:rowOff>
    </xdr:from>
    <xdr:to>
      <xdr:col>18</xdr:col>
      <xdr:colOff>361950</xdr:colOff>
      <xdr:row>13</xdr:row>
      <xdr:rowOff>9525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13</xdr:row>
      <xdr:rowOff>142875</xdr:rowOff>
    </xdr:from>
    <xdr:to>
      <xdr:col>18</xdr:col>
      <xdr:colOff>466725</xdr:colOff>
      <xdr:row>14</xdr:row>
      <xdr:rowOff>142875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2800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14</xdr:row>
      <xdr:rowOff>152400</xdr:rowOff>
    </xdr:from>
    <xdr:to>
      <xdr:col>18</xdr:col>
      <xdr:colOff>600075</xdr:colOff>
      <xdr:row>15</xdr:row>
      <xdr:rowOff>152400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97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15</xdr:row>
      <xdr:rowOff>0</xdr:rowOff>
    </xdr:from>
    <xdr:to>
      <xdr:col>18</xdr:col>
      <xdr:colOff>323850</xdr:colOff>
      <xdr:row>16</xdr:row>
      <xdr:rowOff>0</xdr:rowOff>
    </xdr:to>
    <xdr:pic>
      <xdr:nvPicPr>
        <xdr:cNvPr id="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16</xdr:row>
      <xdr:rowOff>0</xdr:rowOff>
    </xdr:from>
    <xdr:to>
      <xdr:col>18</xdr:col>
      <xdr:colOff>457200</xdr:colOff>
      <xdr:row>17</xdr:row>
      <xdr:rowOff>0</xdr:rowOff>
    </xdr:to>
    <xdr:pic>
      <xdr:nvPicPr>
        <xdr:cNvPr id="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266700</xdr:colOff>
      <xdr:row>17</xdr:row>
      <xdr:rowOff>0</xdr:rowOff>
    </xdr:from>
    <xdr:to>
      <xdr:col>18</xdr:col>
      <xdr:colOff>428625</xdr:colOff>
      <xdr:row>18</xdr:row>
      <xdr:rowOff>0</xdr:rowOff>
    </xdr:to>
    <xdr:pic>
      <xdr:nvPicPr>
        <xdr:cNvPr id="1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3305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17</xdr:row>
      <xdr:rowOff>152400</xdr:rowOff>
    </xdr:from>
    <xdr:to>
      <xdr:col>18</xdr:col>
      <xdr:colOff>590550</xdr:colOff>
      <xdr:row>18</xdr:row>
      <xdr:rowOff>152400</xdr:rowOff>
    </xdr:to>
    <xdr:pic>
      <xdr:nvPicPr>
        <xdr:cNvPr id="1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345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18</xdr:row>
      <xdr:rowOff>9525</xdr:rowOff>
    </xdr:from>
    <xdr:to>
      <xdr:col>18</xdr:col>
      <xdr:colOff>276225</xdr:colOff>
      <xdr:row>19</xdr:row>
      <xdr:rowOff>9525</xdr:rowOff>
    </xdr:to>
    <xdr:pic>
      <xdr:nvPicPr>
        <xdr:cNvPr id="1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3476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19</xdr:row>
      <xdr:rowOff>9525</xdr:rowOff>
    </xdr:from>
    <xdr:to>
      <xdr:col>18</xdr:col>
      <xdr:colOff>581025</xdr:colOff>
      <xdr:row>20</xdr:row>
      <xdr:rowOff>9525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3638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18</xdr:row>
      <xdr:rowOff>152400</xdr:rowOff>
    </xdr:from>
    <xdr:to>
      <xdr:col>18</xdr:col>
      <xdr:colOff>276225</xdr:colOff>
      <xdr:row>19</xdr:row>
      <xdr:rowOff>152400</xdr:rowOff>
    </xdr:to>
    <xdr:pic>
      <xdr:nvPicPr>
        <xdr:cNvPr id="1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361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38</xdr:row>
      <xdr:rowOff>152400</xdr:rowOff>
    </xdr:from>
    <xdr:to>
      <xdr:col>16</xdr:col>
      <xdr:colOff>523875</xdr:colOff>
      <xdr:row>39</xdr:row>
      <xdr:rowOff>152400</xdr:rowOff>
    </xdr:to>
    <xdr:pic>
      <xdr:nvPicPr>
        <xdr:cNvPr id="1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915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39</xdr:row>
      <xdr:rowOff>0</xdr:rowOff>
    </xdr:from>
    <xdr:to>
      <xdr:col>16</xdr:col>
      <xdr:colOff>257175</xdr:colOff>
      <xdr:row>40</xdr:row>
      <xdr:rowOff>0</xdr:rowOff>
    </xdr:to>
    <xdr:pic>
      <xdr:nvPicPr>
        <xdr:cNvPr id="16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6924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38</xdr:row>
      <xdr:rowOff>9525</xdr:rowOff>
    </xdr:from>
    <xdr:to>
      <xdr:col>16</xdr:col>
      <xdr:colOff>381000</xdr:colOff>
      <xdr:row>39</xdr:row>
      <xdr:rowOff>9525</xdr:rowOff>
    </xdr:to>
    <xdr:pic>
      <xdr:nvPicPr>
        <xdr:cNvPr id="17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677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4695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24</xdr:row>
      <xdr:rowOff>9525</xdr:rowOff>
    </xdr:from>
    <xdr:to>
      <xdr:col>16</xdr:col>
      <xdr:colOff>381000</xdr:colOff>
      <xdr:row>25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4552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5</xdr:row>
      <xdr:rowOff>19050</xdr:rowOff>
    </xdr:from>
    <xdr:to>
      <xdr:col>18</xdr:col>
      <xdr:colOff>466725</xdr:colOff>
      <xdr:row>6</xdr:row>
      <xdr:rowOff>19050</xdr:rowOff>
    </xdr:to>
    <xdr:pic>
      <xdr:nvPicPr>
        <xdr:cNvPr id="1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476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067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5076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26</xdr:row>
      <xdr:rowOff>9525</xdr:rowOff>
    </xdr:from>
    <xdr:to>
      <xdr:col>16</xdr:col>
      <xdr:colOff>381000</xdr:colOff>
      <xdr:row>27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485775</xdr:colOff>
      <xdr:row>7</xdr:row>
      <xdr:rowOff>0</xdr:rowOff>
    </xdr:from>
    <xdr:to>
      <xdr:col>18</xdr:col>
      <xdr:colOff>647700</xdr:colOff>
      <xdr:row>8</xdr:row>
      <xdr:rowOff>9525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657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</xdr:row>
      <xdr:rowOff>152400</xdr:rowOff>
    </xdr:from>
    <xdr:to>
      <xdr:col>18</xdr:col>
      <xdr:colOff>342900</xdr:colOff>
      <xdr:row>8</xdr:row>
      <xdr:rowOff>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647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31</xdr:row>
      <xdr:rowOff>152400</xdr:rowOff>
    </xdr:from>
    <xdr:to>
      <xdr:col>16</xdr:col>
      <xdr:colOff>523875</xdr:colOff>
      <xdr:row>32</xdr:row>
      <xdr:rowOff>152400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5753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32</xdr:row>
      <xdr:rowOff>0</xdr:rowOff>
    </xdr:from>
    <xdr:to>
      <xdr:col>16</xdr:col>
      <xdr:colOff>257175</xdr:colOff>
      <xdr:row>33</xdr:row>
      <xdr:rowOff>0</xdr:rowOff>
    </xdr:to>
    <xdr:pic>
      <xdr:nvPicPr>
        <xdr:cNvPr id="4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5762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31</xdr:row>
      <xdr:rowOff>9525</xdr:rowOff>
    </xdr:from>
    <xdr:to>
      <xdr:col>16</xdr:col>
      <xdr:colOff>381000</xdr:colOff>
      <xdr:row>32</xdr:row>
      <xdr:rowOff>9525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5610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4867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4876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25</xdr:row>
      <xdr:rowOff>9525</xdr:rowOff>
    </xdr:from>
    <xdr:to>
      <xdr:col>16</xdr:col>
      <xdr:colOff>381000</xdr:colOff>
      <xdr:row>26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4724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18</xdr:row>
      <xdr:rowOff>152400</xdr:rowOff>
    </xdr:from>
    <xdr:to>
      <xdr:col>18</xdr:col>
      <xdr:colOff>485775</xdr:colOff>
      <xdr:row>19</xdr:row>
      <xdr:rowOff>152400</xdr:rowOff>
    </xdr:to>
    <xdr:pic>
      <xdr:nvPicPr>
        <xdr:cNvPr id="1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34</xdr:row>
      <xdr:rowOff>152400</xdr:rowOff>
    </xdr:from>
    <xdr:to>
      <xdr:col>16</xdr:col>
      <xdr:colOff>523875</xdr:colOff>
      <xdr:row>35</xdr:row>
      <xdr:rowOff>152400</xdr:rowOff>
    </xdr:to>
    <xdr:pic>
      <xdr:nvPicPr>
        <xdr:cNvPr id="2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6257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35</xdr:row>
      <xdr:rowOff>0</xdr:rowOff>
    </xdr:from>
    <xdr:to>
      <xdr:col>16</xdr:col>
      <xdr:colOff>257175</xdr:colOff>
      <xdr:row>36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6267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34</xdr:row>
      <xdr:rowOff>9525</xdr:rowOff>
    </xdr:from>
    <xdr:to>
      <xdr:col>16</xdr:col>
      <xdr:colOff>381000</xdr:colOff>
      <xdr:row>35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6115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5</xdr:row>
      <xdr:rowOff>9525</xdr:rowOff>
    </xdr:from>
    <xdr:to>
      <xdr:col>18</xdr:col>
      <xdr:colOff>533400</xdr:colOff>
      <xdr:row>6</xdr:row>
      <xdr:rowOff>9525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1381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342900</xdr:colOff>
      <xdr:row>9</xdr:row>
      <xdr:rowOff>19050</xdr:rowOff>
    </xdr:from>
    <xdr:to>
      <xdr:col>18</xdr:col>
      <xdr:colOff>504825</xdr:colOff>
      <xdr:row>10</xdr:row>
      <xdr:rowOff>19050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2038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552450</xdr:colOff>
      <xdr:row>12</xdr:row>
      <xdr:rowOff>0</xdr:rowOff>
    </xdr:from>
    <xdr:to>
      <xdr:col>18</xdr:col>
      <xdr:colOff>714375</xdr:colOff>
      <xdr:row>13</xdr:row>
      <xdr:rowOff>0</xdr:rowOff>
    </xdr:to>
    <xdr:pic>
      <xdr:nvPicPr>
        <xdr:cNvPr id="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11</xdr:row>
      <xdr:rowOff>142875</xdr:rowOff>
    </xdr:from>
    <xdr:to>
      <xdr:col>18</xdr:col>
      <xdr:colOff>333375</xdr:colOff>
      <xdr:row>12</xdr:row>
      <xdr:rowOff>142875</xdr:rowOff>
    </xdr:to>
    <xdr:pic>
      <xdr:nvPicPr>
        <xdr:cNvPr id="8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486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533400</xdr:colOff>
      <xdr:row>14</xdr:row>
      <xdr:rowOff>0</xdr:rowOff>
    </xdr:from>
    <xdr:to>
      <xdr:col>18</xdr:col>
      <xdr:colOff>695325</xdr:colOff>
      <xdr:row>15</xdr:row>
      <xdr:rowOff>0</xdr:rowOff>
    </xdr:to>
    <xdr:pic>
      <xdr:nvPicPr>
        <xdr:cNvPr id="9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2828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14</xdr:row>
      <xdr:rowOff>28575</xdr:rowOff>
    </xdr:from>
    <xdr:to>
      <xdr:col>18</xdr:col>
      <xdr:colOff>333375</xdr:colOff>
      <xdr:row>15</xdr:row>
      <xdr:rowOff>28575</xdr:rowOff>
    </xdr:to>
    <xdr:pic>
      <xdr:nvPicPr>
        <xdr:cNvPr id="10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857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361950</xdr:colOff>
      <xdr:row>4</xdr:row>
      <xdr:rowOff>590550</xdr:rowOff>
    </xdr:from>
    <xdr:to>
      <xdr:col>18</xdr:col>
      <xdr:colOff>523875</xdr:colOff>
      <xdr:row>6</xdr:row>
      <xdr:rowOff>9525</xdr:rowOff>
    </xdr:to>
    <xdr:pic>
      <xdr:nvPicPr>
        <xdr:cNvPr id="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3620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4829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4838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25</xdr:row>
      <xdr:rowOff>9525</xdr:rowOff>
    </xdr:from>
    <xdr:to>
      <xdr:col>16</xdr:col>
      <xdr:colOff>381000</xdr:colOff>
      <xdr:row>26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4686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9525</xdr:rowOff>
    </xdr:from>
    <xdr:to>
      <xdr:col>18</xdr:col>
      <xdr:colOff>0</xdr:colOff>
      <xdr:row>16</xdr:row>
      <xdr:rowOff>9525</xdr:rowOff>
    </xdr:to>
    <xdr:pic>
      <xdr:nvPicPr>
        <xdr:cNvPr id="1" name="Picture 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0099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381000</xdr:colOff>
      <xdr:row>13</xdr:row>
      <xdr:rowOff>0</xdr:rowOff>
    </xdr:from>
    <xdr:to>
      <xdr:col>18</xdr:col>
      <xdr:colOff>542925</xdr:colOff>
      <xdr:row>14</xdr:row>
      <xdr:rowOff>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676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20</xdr:row>
      <xdr:rowOff>0</xdr:rowOff>
    </xdr:from>
    <xdr:to>
      <xdr:col>18</xdr:col>
      <xdr:colOff>466725</xdr:colOff>
      <xdr:row>21</xdr:row>
      <xdr:rowOff>0</xdr:rowOff>
    </xdr:to>
    <xdr:pic>
      <xdr:nvPicPr>
        <xdr:cNvPr id="3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3810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13</xdr:row>
      <xdr:rowOff>0</xdr:rowOff>
    </xdr:from>
    <xdr:to>
      <xdr:col>18</xdr:col>
      <xdr:colOff>276225</xdr:colOff>
      <xdr:row>14</xdr:row>
      <xdr:rowOff>9525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6765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37</xdr:row>
      <xdr:rowOff>152400</xdr:rowOff>
    </xdr:from>
    <xdr:to>
      <xdr:col>16</xdr:col>
      <xdr:colOff>523875</xdr:colOff>
      <xdr:row>38</xdr:row>
      <xdr:rowOff>152400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77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38</xdr:row>
      <xdr:rowOff>0</xdr:rowOff>
    </xdr:from>
    <xdr:to>
      <xdr:col>16</xdr:col>
      <xdr:colOff>257175</xdr:colOff>
      <xdr:row>39</xdr:row>
      <xdr:rowOff>0</xdr:rowOff>
    </xdr:to>
    <xdr:pic>
      <xdr:nvPicPr>
        <xdr:cNvPr id="6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6781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37</xdr:row>
      <xdr:rowOff>9525</xdr:rowOff>
    </xdr:from>
    <xdr:to>
      <xdr:col>16</xdr:col>
      <xdr:colOff>381000</xdr:colOff>
      <xdr:row>38</xdr:row>
      <xdr:rowOff>9525</xdr:rowOff>
    </xdr:to>
    <xdr:pic>
      <xdr:nvPicPr>
        <xdr:cNvPr id="7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6629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4" customWidth="1"/>
    <col min="2" max="2" width="24.00390625" style="4" customWidth="1"/>
    <col min="3" max="4" width="8.7109375" style="4" bestFit="1" customWidth="1"/>
    <col min="5" max="5" width="7.57421875" style="4" customWidth="1"/>
    <col min="6" max="6" width="7.140625" style="4" customWidth="1"/>
    <col min="7" max="7" width="6.7109375" style="4" customWidth="1"/>
    <col min="8" max="8" width="7.57421875" style="4" customWidth="1"/>
    <col min="9" max="10" width="6.7109375" style="4" customWidth="1"/>
    <col min="11" max="12" width="7.00390625" style="4" customWidth="1"/>
    <col min="13" max="13" width="6.7109375" style="4" customWidth="1"/>
    <col min="14" max="14" width="7.28125" style="4" customWidth="1"/>
    <col min="15" max="15" width="7.00390625" style="4" customWidth="1"/>
    <col min="16" max="16" width="8.00390625" style="21" customWidth="1"/>
    <col min="17" max="17" width="10.140625" style="69" customWidth="1"/>
    <col min="18" max="18" width="7.28125" style="30" customWidth="1"/>
    <col min="19" max="19" width="14.140625" style="4" customWidth="1"/>
    <col min="20" max="23" width="9.140625" style="4" customWidth="1"/>
    <col min="24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85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127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123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29" t="s">
        <v>104</v>
      </c>
      <c r="U4" s="230"/>
      <c r="V4" s="230"/>
      <c r="W4" s="230"/>
      <c r="X4" s="230"/>
      <c r="Y4" s="231"/>
      <c r="Z4" s="10" t="s">
        <v>105</v>
      </c>
    </row>
    <row r="5" spans="1:26" s="97" customFormat="1" ht="49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120</v>
      </c>
      <c r="Q5" s="9" t="s">
        <v>124</v>
      </c>
      <c r="R5" s="6" t="s">
        <v>121</v>
      </c>
      <c r="S5" s="96" t="s">
        <v>10</v>
      </c>
      <c r="T5" s="11" t="s">
        <v>106</v>
      </c>
      <c r="U5" s="11" t="s">
        <v>107</v>
      </c>
      <c r="V5" s="11" t="s">
        <v>117</v>
      </c>
      <c r="W5" s="11" t="s">
        <v>108</v>
      </c>
      <c r="X5" s="11" t="s">
        <v>126</v>
      </c>
      <c r="Y5" s="11" t="s">
        <v>116</v>
      </c>
      <c r="Z5" s="12" t="s">
        <v>125</v>
      </c>
    </row>
    <row r="6" spans="1:26" ht="12.75">
      <c r="A6" s="98">
        <v>200</v>
      </c>
      <c r="B6" s="194" t="s">
        <v>18</v>
      </c>
      <c r="C6" s="218">
        <v>487</v>
      </c>
      <c r="D6" s="209">
        <v>487</v>
      </c>
      <c r="E6" s="209"/>
      <c r="F6" s="210"/>
      <c r="G6" s="209"/>
      <c r="H6" s="202"/>
      <c r="I6" s="209"/>
      <c r="J6" s="205"/>
      <c r="K6" s="203"/>
      <c r="L6" s="202"/>
      <c r="M6" s="211"/>
      <c r="N6" s="202"/>
      <c r="O6" s="211"/>
      <c r="P6" s="105">
        <f>SUM(D6-C6)</f>
        <v>0</v>
      </c>
      <c r="Q6" s="106">
        <f>SUM(P6/C6)</f>
        <v>0</v>
      </c>
      <c r="R6" s="107">
        <f>C6*(1+3%)</f>
        <v>501.61</v>
      </c>
      <c r="S6" s="108">
        <f>Q6</f>
        <v>0</v>
      </c>
      <c r="T6" s="109" t="str">
        <f>IF(U6&gt;1000,"SM",IF(U6&gt;500,"MG",IF(U6&gt;300,"L",IF(U6&gt;100,"M",IF(U6&gt;10,"S")))))</f>
        <v>L</v>
      </c>
      <c r="U6" s="107">
        <v>499</v>
      </c>
      <c r="V6" s="109">
        <v>0</v>
      </c>
      <c r="W6" s="109">
        <f>U6-D6-V6</f>
        <v>12</v>
      </c>
      <c r="X6" s="110"/>
      <c r="Y6" s="34">
        <f>(D6+V6)/U6</f>
        <v>0.9759519038076152</v>
      </c>
      <c r="Z6" s="109"/>
    </row>
    <row r="7" spans="1:26" ht="12.75" customHeight="1">
      <c r="A7" s="98">
        <v>357</v>
      </c>
      <c r="B7" s="194" t="s">
        <v>100</v>
      </c>
      <c r="C7" s="218">
        <v>31</v>
      </c>
      <c r="D7" s="209">
        <v>31</v>
      </c>
      <c r="E7" s="209"/>
      <c r="F7" s="210"/>
      <c r="G7" s="209"/>
      <c r="H7" s="202"/>
      <c r="I7" s="209"/>
      <c r="J7" s="205"/>
      <c r="K7" s="202"/>
      <c r="L7" s="202"/>
      <c r="M7" s="211"/>
      <c r="N7" s="202"/>
      <c r="O7" s="211"/>
      <c r="P7" s="105">
        <f>SUM(D7-C7)</f>
        <v>0</v>
      </c>
      <c r="Q7" s="106">
        <f>SUM(P7/C7)</f>
        <v>0</v>
      </c>
      <c r="R7" s="107">
        <f>C7*(1+3%)</f>
        <v>31.93</v>
      </c>
      <c r="S7" s="108">
        <f>Q7</f>
        <v>0</v>
      </c>
      <c r="T7" s="109" t="str">
        <f>IF(U7&gt;1000,"SM",IF(U7&gt;500,"MG",IF(U7&gt;300,"L",IF(U7&gt;100,"M",IF(U7&gt;10,"S")))))</f>
        <v>S</v>
      </c>
      <c r="U7" s="107">
        <v>31</v>
      </c>
      <c r="V7" s="109">
        <v>0</v>
      </c>
      <c r="W7" s="109">
        <f>U7-D7-V7</f>
        <v>0</v>
      </c>
      <c r="X7" s="110"/>
      <c r="Y7" s="34">
        <f>(D7+V7)/U7</f>
        <v>1</v>
      </c>
      <c r="Z7" s="109"/>
    </row>
    <row r="8" spans="1:26" ht="12.75" customHeight="1">
      <c r="A8" s="111">
        <v>453</v>
      </c>
      <c r="B8" s="195" t="s">
        <v>19</v>
      </c>
      <c r="C8" s="218">
        <v>66</v>
      </c>
      <c r="D8" s="209">
        <v>65</v>
      </c>
      <c r="E8" s="209"/>
      <c r="F8" s="210"/>
      <c r="G8" s="209"/>
      <c r="H8" s="202"/>
      <c r="I8" s="209"/>
      <c r="J8" s="205"/>
      <c r="K8" s="202"/>
      <c r="L8" s="202"/>
      <c r="M8" s="211"/>
      <c r="N8" s="202"/>
      <c r="O8" s="211"/>
      <c r="P8" s="105">
        <f>SUM(D8-C8)</f>
        <v>-1</v>
      </c>
      <c r="Q8" s="106">
        <f>SUM(P8/C8)</f>
        <v>-0.015151515151515152</v>
      </c>
      <c r="R8" s="107">
        <f>C8*(1+3%)</f>
        <v>67.98</v>
      </c>
      <c r="S8" s="108">
        <f>Q8</f>
        <v>-0.015151515151515152</v>
      </c>
      <c r="T8" s="109" t="str">
        <f>IF(U8&gt;1000,"SM",IF(U8&gt;500,"MG",IF(U8&gt;300,"L",IF(U8&gt;100,"M",IF(U8&gt;10,"S")))))</f>
        <v>S</v>
      </c>
      <c r="U8" s="107">
        <v>67</v>
      </c>
      <c r="V8" s="109">
        <v>0</v>
      </c>
      <c r="W8" s="109">
        <f>U8-D8-V8</f>
        <v>2</v>
      </c>
      <c r="X8" s="110"/>
      <c r="Y8" s="34">
        <f>(D8+V8)/U8</f>
        <v>0.9701492537313433</v>
      </c>
      <c r="Z8" s="109"/>
    </row>
    <row r="9" spans="1:26" ht="12.75">
      <c r="A9" s="98">
        <v>533</v>
      </c>
      <c r="B9" s="194" t="s">
        <v>20</v>
      </c>
      <c r="C9" s="220">
        <v>41</v>
      </c>
      <c r="D9" s="209">
        <v>42</v>
      </c>
      <c r="E9" s="209"/>
      <c r="F9" s="210"/>
      <c r="G9" s="209"/>
      <c r="H9" s="202"/>
      <c r="I9" s="209"/>
      <c r="J9" s="205"/>
      <c r="K9" s="202"/>
      <c r="L9" s="202"/>
      <c r="M9" s="211"/>
      <c r="N9" s="202"/>
      <c r="O9" s="212"/>
      <c r="P9" s="105">
        <f>SUM(D9-C9)</f>
        <v>1</v>
      </c>
      <c r="Q9" s="106">
        <f>SUM(P9/C9)</f>
        <v>0.024390243902439025</v>
      </c>
      <c r="R9" s="107">
        <f>C9*(1+3%)</f>
        <v>42.230000000000004</v>
      </c>
      <c r="S9" s="108">
        <f>Q9</f>
        <v>0.024390243902439025</v>
      </c>
      <c r="T9" s="109" t="str">
        <f>IF(U9&gt;1000,"SM",IF(U9&gt;500,"MG",IF(U9&gt;300,"L",IF(U9&gt;100,"M",IF(U9&gt;10,"S")))))</f>
        <v>S</v>
      </c>
      <c r="U9" s="107">
        <v>42</v>
      </c>
      <c r="V9" s="109">
        <v>0</v>
      </c>
      <c r="W9" s="109">
        <f>U9-D9-V9</f>
        <v>0</v>
      </c>
      <c r="X9" s="110"/>
      <c r="Y9" s="34">
        <f>(D9+V9)/U9</f>
        <v>1</v>
      </c>
      <c r="Z9" s="109"/>
    </row>
    <row r="10" spans="1:26" ht="12.75">
      <c r="A10" s="98"/>
      <c r="B10" s="99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4"/>
      <c r="P10" s="105"/>
      <c r="Q10" s="106"/>
      <c r="R10" s="107"/>
      <c r="S10" s="108"/>
      <c r="T10" s="110"/>
      <c r="U10" s="110"/>
      <c r="V10" s="110"/>
      <c r="W10" s="110"/>
      <c r="X10" s="110"/>
      <c r="Y10" s="34"/>
      <c r="Z10" s="110"/>
    </row>
    <row r="11" spans="1:26" ht="12.75">
      <c r="A11" s="98"/>
      <c r="B11" s="99"/>
      <c r="C11" s="100"/>
      <c r="D11" s="101"/>
      <c r="E11" s="101"/>
      <c r="F11" s="102"/>
      <c r="G11" s="101"/>
      <c r="H11" s="101"/>
      <c r="I11" s="101"/>
      <c r="J11" s="103"/>
      <c r="K11" s="103"/>
      <c r="L11" s="103"/>
      <c r="M11" s="103"/>
      <c r="N11" s="104"/>
      <c r="O11" s="104"/>
      <c r="P11" s="105"/>
      <c r="Q11" s="106"/>
      <c r="R11" s="107"/>
      <c r="S11" s="108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14" t="s">
        <v>1</v>
      </c>
      <c r="C12" s="101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1" t="s">
        <v>1</v>
      </c>
      <c r="M12" s="101" t="s">
        <v>1</v>
      </c>
      <c r="N12" s="104" t="s">
        <v>1</v>
      </c>
      <c r="O12" s="101" t="s">
        <v>1</v>
      </c>
      <c r="P12" s="105"/>
      <c r="Q12" s="106"/>
      <c r="R12" s="107"/>
      <c r="S12" s="108"/>
      <c r="T12" s="110"/>
      <c r="U12" s="110"/>
      <c r="V12" s="110"/>
      <c r="W12" s="110"/>
      <c r="X12" s="110"/>
      <c r="Y12" s="34"/>
      <c r="Z12" s="110"/>
    </row>
    <row r="13" spans="1:26" ht="12.75">
      <c r="A13" s="115"/>
      <c r="B13" s="116"/>
      <c r="C13" s="117"/>
      <c r="D13" s="117"/>
      <c r="E13" s="117"/>
      <c r="F13" s="117"/>
      <c r="G13" s="117"/>
      <c r="H13" s="117"/>
      <c r="I13" s="118"/>
      <c r="J13" s="119"/>
      <c r="K13" s="120"/>
      <c r="L13" s="120"/>
      <c r="M13" s="120"/>
      <c r="N13" s="120"/>
      <c r="O13" s="121"/>
      <c r="P13" s="122"/>
      <c r="Q13" s="106"/>
      <c r="R13" s="107"/>
      <c r="S13" s="108"/>
      <c r="T13" s="110"/>
      <c r="U13" s="110"/>
      <c r="V13" s="110"/>
      <c r="W13" s="110"/>
      <c r="X13" s="110"/>
      <c r="Y13" s="34"/>
      <c r="Z13" s="110"/>
    </row>
    <row r="14" spans="1:26" s="128" customFormat="1" ht="12.75">
      <c r="A14" s="112" t="s">
        <v>1</v>
      </c>
      <c r="B14" s="123" t="s">
        <v>3</v>
      </c>
      <c r="C14" s="124">
        <f aca="true" t="shared" si="0" ref="C14:O14">SUM(C6:C12)</f>
        <v>625</v>
      </c>
      <c r="D14" s="124">
        <f t="shared" si="0"/>
        <v>625</v>
      </c>
      <c r="E14" s="124">
        <f t="shared" si="0"/>
        <v>0</v>
      </c>
      <c r="F14" s="124">
        <f t="shared" si="0"/>
        <v>0</v>
      </c>
      <c r="G14" s="124">
        <f t="shared" si="0"/>
        <v>0</v>
      </c>
      <c r="H14" s="124">
        <f t="shared" si="0"/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  <c r="L14" s="124">
        <f t="shared" si="0"/>
        <v>0</v>
      </c>
      <c r="M14" s="124">
        <f t="shared" si="0"/>
        <v>0</v>
      </c>
      <c r="N14" s="124">
        <f t="shared" si="0"/>
        <v>0</v>
      </c>
      <c r="O14" s="124">
        <f t="shared" si="0"/>
        <v>0</v>
      </c>
      <c r="P14" s="105">
        <f>SUM(D14-C14)</f>
        <v>0</v>
      </c>
      <c r="Q14" s="125">
        <f>SUM(P14/C14)</f>
        <v>0</v>
      </c>
      <c r="R14" s="126">
        <f>C14*(1+3%)</f>
        <v>643.75</v>
      </c>
      <c r="S14" s="108"/>
      <c r="T14" s="127"/>
      <c r="U14" s="127">
        <f>SUM(U6:U9)</f>
        <v>639</v>
      </c>
      <c r="V14" s="127">
        <f>SUM(V6:V9)</f>
        <v>0</v>
      </c>
      <c r="W14" s="127">
        <f>SUM(W6:W9)</f>
        <v>14</v>
      </c>
      <c r="X14" s="127"/>
      <c r="Y14" s="34">
        <f>(D14+V14)/U14</f>
        <v>0.9780907668231612</v>
      </c>
      <c r="Z14" s="127"/>
    </row>
    <row r="15" spans="1:19" s="1" customFormat="1" ht="12.75">
      <c r="A15" s="1" t="s">
        <v>102</v>
      </c>
      <c r="P15" s="2"/>
      <c r="Q15" s="5"/>
      <c r="R15" s="129"/>
      <c r="S15" s="130"/>
    </row>
    <row r="16" spans="2:19" s="1" customFormat="1" ht="12.75">
      <c r="B16" s="131" t="s">
        <v>94</v>
      </c>
      <c r="P16" s="2"/>
      <c r="Q16" s="5"/>
      <c r="R16" s="129"/>
      <c r="S16" s="132"/>
    </row>
    <row r="17" spans="2:19" s="1" customFormat="1" ht="12.75">
      <c r="B17" s="1" t="s">
        <v>95</v>
      </c>
      <c r="P17" s="2"/>
      <c r="Q17" s="5"/>
      <c r="R17" s="129"/>
      <c r="S17" s="132"/>
    </row>
    <row r="18" spans="2:19" s="1" customFormat="1" ht="12.75">
      <c r="B18" s="1" t="s">
        <v>118</v>
      </c>
      <c r="P18" s="2"/>
      <c r="Q18" s="5"/>
      <c r="R18" s="129"/>
      <c r="S18" s="132"/>
    </row>
    <row r="19" spans="16:17" ht="12.75">
      <c r="P19" s="4"/>
      <c r="Q19" s="133"/>
    </row>
    <row r="20" spans="2:19" ht="12.75">
      <c r="B20" s="134" t="s">
        <v>17</v>
      </c>
      <c r="C20" s="135">
        <v>41244</v>
      </c>
      <c r="D20" s="136">
        <v>41275</v>
      </c>
      <c r="E20" s="136">
        <v>41306</v>
      </c>
      <c r="F20" s="137">
        <v>41334</v>
      </c>
      <c r="G20" s="137">
        <v>41365</v>
      </c>
      <c r="H20" s="136">
        <v>41395</v>
      </c>
      <c r="I20" s="137">
        <v>41426</v>
      </c>
      <c r="J20" s="137">
        <v>41456</v>
      </c>
      <c r="K20" s="136">
        <v>41487</v>
      </c>
      <c r="L20" s="136">
        <v>41518</v>
      </c>
      <c r="M20" s="136">
        <v>41548</v>
      </c>
      <c r="N20" s="136">
        <v>41579</v>
      </c>
      <c r="O20" s="136">
        <v>41609</v>
      </c>
      <c r="P20" s="138" t="s">
        <v>122</v>
      </c>
      <c r="Q20" s="139" t="s">
        <v>16</v>
      </c>
      <c r="R20" s="138" t="s">
        <v>15</v>
      </c>
      <c r="S20" s="226" t="s">
        <v>133</v>
      </c>
    </row>
    <row r="21" spans="1:19" ht="12.75">
      <c r="A21" s="140" t="s">
        <v>1</v>
      </c>
      <c r="B21" s="141" t="s">
        <v>11</v>
      </c>
      <c r="C21" s="100">
        <f>+C14</f>
        <v>625</v>
      </c>
      <c r="D21" s="100">
        <f aca="true" t="shared" si="1" ref="D21:O21">+D14</f>
        <v>625</v>
      </c>
      <c r="E21" s="100">
        <f t="shared" si="1"/>
        <v>0</v>
      </c>
      <c r="F21" s="100">
        <f t="shared" si="1"/>
        <v>0</v>
      </c>
      <c r="G21" s="100">
        <f t="shared" si="1"/>
        <v>0</v>
      </c>
      <c r="H21" s="100">
        <f t="shared" si="1"/>
        <v>0</v>
      </c>
      <c r="I21" s="100">
        <f t="shared" si="1"/>
        <v>0</v>
      </c>
      <c r="J21" s="100">
        <f t="shared" si="1"/>
        <v>0</v>
      </c>
      <c r="K21" s="100">
        <f t="shared" si="1"/>
        <v>0</v>
      </c>
      <c r="L21" s="100">
        <f t="shared" si="1"/>
        <v>0</v>
      </c>
      <c r="M21" s="100">
        <f t="shared" si="1"/>
        <v>0</v>
      </c>
      <c r="N21" s="100">
        <f t="shared" si="1"/>
        <v>0</v>
      </c>
      <c r="O21" s="100">
        <f t="shared" si="1"/>
        <v>0</v>
      </c>
      <c r="P21" s="105">
        <f>SUM(D21-C21)</f>
        <v>0</v>
      </c>
      <c r="Q21" s="106">
        <f>SUM(P21/C21)</f>
        <v>0</v>
      </c>
      <c r="R21" s="107">
        <f>C21*(1+3%)</f>
        <v>643.75</v>
      </c>
      <c r="S21" s="225">
        <f>+D21/D23</f>
        <v>0.6838074398249453</v>
      </c>
    </row>
    <row r="22" spans="2:19" ht="12.75" customHeight="1">
      <c r="B22" s="110" t="s">
        <v>12</v>
      </c>
      <c r="C22" s="103">
        <v>281</v>
      </c>
      <c r="D22" s="101">
        <v>289</v>
      </c>
      <c r="E22" s="101"/>
      <c r="F22" s="102"/>
      <c r="G22" s="101"/>
      <c r="H22" s="101"/>
      <c r="I22" s="192"/>
      <c r="J22" s="103"/>
      <c r="K22" s="201"/>
      <c r="L22" s="202"/>
      <c r="M22" s="103"/>
      <c r="N22" s="192"/>
      <c r="O22" s="103"/>
      <c r="P22" s="105">
        <f>SUM(D22-C22)</f>
        <v>8</v>
      </c>
      <c r="Q22" s="106">
        <f>SUM(P22/C22)</f>
        <v>0.028469750889679714</v>
      </c>
      <c r="R22" s="107">
        <f>C22*(1+3%)</f>
        <v>289.43</v>
      </c>
      <c r="S22" s="225">
        <f>+D22/D23</f>
        <v>0.3161925601750547</v>
      </c>
    </row>
    <row r="23" spans="2:19" s="140" customFormat="1" ht="12.75" customHeight="1">
      <c r="B23" s="142" t="s">
        <v>13</v>
      </c>
      <c r="C23" s="126">
        <f>SUM(C21:C22)</f>
        <v>906</v>
      </c>
      <c r="D23" s="126">
        <f>SUM(D21:D22)</f>
        <v>914</v>
      </c>
      <c r="E23" s="126">
        <f aca="true" t="shared" si="2" ref="E23:O23">SUM(E21:E22)</f>
        <v>0</v>
      </c>
      <c r="F23" s="126">
        <f>SUM(F21:F22)</f>
        <v>0</v>
      </c>
      <c r="G23" s="126">
        <f t="shared" si="2"/>
        <v>0</v>
      </c>
      <c r="H23" s="126">
        <f t="shared" si="2"/>
        <v>0</v>
      </c>
      <c r="I23" s="126">
        <f t="shared" si="2"/>
        <v>0</v>
      </c>
      <c r="J23" s="126">
        <f t="shared" si="2"/>
        <v>0</v>
      </c>
      <c r="K23" s="126">
        <f>SUM(K21:K22)</f>
        <v>0</v>
      </c>
      <c r="L23" s="126">
        <f t="shared" si="2"/>
        <v>0</v>
      </c>
      <c r="M23" s="126">
        <f t="shared" si="2"/>
        <v>0</v>
      </c>
      <c r="N23" s="126">
        <f t="shared" si="2"/>
        <v>0</v>
      </c>
      <c r="O23" s="126">
        <f t="shared" si="2"/>
        <v>0</v>
      </c>
      <c r="P23" s="105">
        <f>SUM(D23-C23)</f>
        <v>8</v>
      </c>
      <c r="Q23" s="143">
        <f>SUM(P23/C23)</f>
        <v>0.008830022075055188</v>
      </c>
      <c r="R23" s="126">
        <f>C23*(1+3%)</f>
        <v>933.1800000000001</v>
      </c>
      <c r="S23" s="225">
        <f>+D23/D23</f>
        <v>1</v>
      </c>
    </row>
    <row r="24" spans="2:19" s="140" customFormat="1" ht="12.75"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5"/>
      <c r="Q24" s="146"/>
      <c r="R24" s="228"/>
      <c r="S24" s="227"/>
    </row>
    <row r="25" spans="2:18" ht="13.5" thickBo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6"/>
      <c r="R25" s="16"/>
    </row>
    <row r="26" spans="2:18" ht="13.5" thickBot="1">
      <c r="B26" s="17" t="s">
        <v>109</v>
      </c>
      <c r="C26" s="18">
        <v>41274</v>
      </c>
      <c r="D26" s="19">
        <v>41305</v>
      </c>
      <c r="E26" s="14"/>
      <c r="F26" s="14"/>
      <c r="G26" s="14"/>
      <c r="H26" s="14"/>
      <c r="I26" s="14"/>
      <c r="J26" s="14"/>
      <c r="K26" s="14"/>
      <c r="L26" s="15"/>
      <c r="P26" s="4"/>
      <c r="Q26" s="20"/>
      <c r="R26" s="21" t="s">
        <v>132</v>
      </c>
    </row>
    <row r="27" spans="2:18" ht="12.75">
      <c r="B27" s="22" t="s">
        <v>110</v>
      </c>
      <c r="C27" s="23">
        <v>2</v>
      </c>
      <c r="D27" s="23">
        <v>2</v>
      </c>
      <c r="E27" s="14"/>
      <c r="F27" s="14"/>
      <c r="G27" s="14"/>
      <c r="H27" s="14"/>
      <c r="I27" s="14"/>
      <c r="J27" s="14"/>
      <c r="K27" s="14"/>
      <c r="L27" s="15"/>
      <c r="P27" s="4"/>
      <c r="Q27" s="224"/>
      <c r="R27" s="21" t="s">
        <v>131</v>
      </c>
    </row>
    <row r="28" spans="2:18" ht="12.75">
      <c r="B28" s="25" t="s">
        <v>111</v>
      </c>
      <c r="C28" s="26">
        <v>16</v>
      </c>
      <c r="D28" s="26">
        <v>17</v>
      </c>
      <c r="E28" s="14"/>
      <c r="F28" s="14"/>
      <c r="G28" s="14"/>
      <c r="H28" s="14"/>
      <c r="I28" s="14"/>
      <c r="J28" s="14"/>
      <c r="K28" s="14"/>
      <c r="L28" s="15"/>
      <c r="P28" s="4"/>
      <c r="Q28" s="24"/>
      <c r="R28" s="21" t="s">
        <v>129</v>
      </c>
    </row>
    <row r="29" spans="2:18" ht="13.5" thickBot="1">
      <c r="B29" s="28" t="s">
        <v>112</v>
      </c>
      <c r="C29" s="193">
        <v>47</v>
      </c>
      <c r="D29" s="193">
        <v>50</v>
      </c>
      <c r="L29" s="21"/>
      <c r="M29" s="21"/>
      <c r="N29" s="30"/>
      <c r="P29" s="4"/>
      <c r="Q29" s="27"/>
      <c r="R29" s="21" t="s">
        <v>130</v>
      </c>
    </row>
    <row r="30" spans="2:18" ht="13.5" thickBot="1">
      <c r="B30" s="31" t="s">
        <v>113</v>
      </c>
      <c r="C30" s="32">
        <v>63</v>
      </c>
      <c r="D30" s="32">
        <f>SUM(D28:D29)</f>
        <v>67</v>
      </c>
      <c r="K30" s="4" t="s">
        <v>1</v>
      </c>
      <c r="L30" s="21"/>
      <c r="M30" s="21"/>
      <c r="N30" s="30"/>
      <c r="P30" s="4"/>
      <c r="Q30" s="4"/>
      <c r="R30" s="4"/>
    </row>
    <row r="31" ht="12.75">
      <c r="Q31" s="4"/>
    </row>
    <row r="32" spans="17:18" ht="12.75">
      <c r="Q32" s="21"/>
      <c r="R32" s="4"/>
    </row>
    <row r="33" spans="1:18" ht="12.75">
      <c r="A33" s="147" t="s">
        <v>97</v>
      </c>
      <c r="B33" s="148"/>
      <c r="Q33" s="4"/>
      <c r="R33" s="4"/>
    </row>
    <row r="34" spans="1:17" ht="12.75">
      <c r="A34" s="3" t="s">
        <v>96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4" t="s">
        <v>1</v>
      </c>
    </row>
    <row r="35" spans="1:15" ht="12.75">
      <c r="A35" s="1" t="s">
        <v>103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1">
    <mergeCell ref="T4:Y4"/>
  </mergeCells>
  <conditionalFormatting sqref="S6:S14">
    <cfRule type="cellIs" priority="23" dxfId="5" operator="greaterThanOrEqual">
      <formula>4%</formula>
    </cfRule>
    <cfRule type="cellIs" priority="24" dxfId="4" operator="between">
      <formula>1%</formula>
      <formula>3.99%</formula>
    </cfRule>
    <cfRule type="cellIs" priority="27" dxfId="3" operator="lessThan">
      <formula>0%</formula>
    </cfRule>
  </conditionalFormatting>
  <conditionalFormatting sqref="O27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S6:S9">
    <cfRule type="cellIs" priority="2" dxfId="58" operator="between">
      <formula>0%</formula>
      <formula>1%</formula>
    </cfRule>
  </conditionalFormatting>
  <conditionalFormatting sqref="S14">
    <cfRule type="cellIs" priority="1" dxfId="2" operator="between">
      <formula>0%</formula>
      <formula>1%</formula>
    </cfRule>
  </conditionalFormatting>
  <printOptions/>
  <pageMargins left="0.45" right="0.45" top="0.5" bottom="0.5" header="0.3" footer="0.3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4" customWidth="1"/>
    <col min="2" max="2" width="24.140625" style="4" customWidth="1"/>
    <col min="3" max="3" width="8.7109375" style="4" bestFit="1" customWidth="1"/>
    <col min="4" max="4" width="8.8515625" style="4" customWidth="1"/>
    <col min="5" max="7" width="7.00390625" style="4" customWidth="1"/>
    <col min="8" max="8" width="8.00390625" style="4" customWidth="1"/>
    <col min="9" max="15" width="7.00390625" style="4" customWidth="1"/>
    <col min="16" max="16" width="8.00390625" style="21" customWidth="1"/>
    <col min="17" max="17" width="9.28125" style="69" customWidth="1"/>
    <col min="18" max="18" width="7.28125" style="30" customWidth="1"/>
    <col min="19" max="19" width="13.14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29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127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123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29" t="s">
        <v>104</v>
      </c>
      <c r="U4" s="230"/>
      <c r="V4" s="230"/>
      <c r="W4" s="230"/>
      <c r="X4" s="230"/>
      <c r="Y4" s="231"/>
      <c r="Z4" s="10" t="s">
        <v>105</v>
      </c>
    </row>
    <row r="5" spans="1:26" s="97" customFormat="1" ht="52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120</v>
      </c>
      <c r="Q5" s="9" t="s">
        <v>124</v>
      </c>
      <c r="R5" s="6" t="s">
        <v>121</v>
      </c>
      <c r="S5" s="96" t="s">
        <v>10</v>
      </c>
      <c r="T5" s="11" t="s">
        <v>106</v>
      </c>
      <c r="U5" s="11" t="s">
        <v>107</v>
      </c>
      <c r="V5" s="11" t="s">
        <v>117</v>
      </c>
      <c r="W5" s="11" t="s">
        <v>108</v>
      </c>
      <c r="X5" s="11" t="s">
        <v>126</v>
      </c>
      <c r="Y5" s="11" t="s">
        <v>116</v>
      </c>
      <c r="Z5" s="12" t="s">
        <v>125</v>
      </c>
    </row>
    <row r="6" spans="1:26" ht="12.75">
      <c r="A6" s="184">
        <v>295</v>
      </c>
      <c r="B6" s="185" t="s">
        <v>81</v>
      </c>
      <c r="C6" s="211">
        <v>43</v>
      </c>
      <c r="D6" s="209">
        <v>46</v>
      </c>
      <c r="E6" s="209"/>
      <c r="F6" s="210"/>
      <c r="G6" s="209"/>
      <c r="H6" s="202"/>
      <c r="I6" s="202"/>
      <c r="J6" s="205"/>
      <c r="K6" s="202"/>
      <c r="L6" s="202"/>
      <c r="M6" s="211"/>
      <c r="N6" s="202"/>
      <c r="O6" s="211"/>
      <c r="P6" s="105">
        <f>SUM(D6-C6)</f>
        <v>3</v>
      </c>
      <c r="Q6" s="106">
        <f>SUM(P6/C6)</f>
        <v>0.06976744186046512</v>
      </c>
      <c r="R6" s="107">
        <f>C6*(1+3%)</f>
        <v>44.29</v>
      </c>
      <c r="S6" s="108">
        <f>Q6</f>
        <v>0.06976744186046512</v>
      </c>
      <c r="T6" s="109" t="str">
        <f>IF(U6&gt;1000,"SM",IF(U6&gt;500,"MG",IF(U6&gt;300,"L",IF(U6&gt;100,"M",IF(U6&gt;10,"S")))))</f>
        <v>S</v>
      </c>
      <c r="U6" s="107">
        <v>70</v>
      </c>
      <c r="V6" s="109">
        <v>1</v>
      </c>
      <c r="W6" s="109">
        <f>U6-D6-V6</f>
        <v>23</v>
      </c>
      <c r="X6" s="110"/>
      <c r="Y6" s="34">
        <f>(D6+V6)/U6</f>
        <v>0.6714285714285714</v>
      </c>
      <c r="Z6" s="109"/>
    </row>
    <row r="7" spans="1:26" ht="12.75">
      <c r="A7" s="186">
        <v>340</v>
      </c>
      <c r="B7" s="187" t="s">
        <v>82</v>
      </c>
      <c r="C7" s="218">
        <v>31</v>
      </c>
      <c r="D7" s="209">
        <v>31</v>
      </c>
      <c r="E7" s="209"/>
      <c r="F7" s="210"/>
      <c r="G7" s="209"/>
      <c r="H7" s="202"/>
      <c r="I7" s="202"/>
      <c r="J7" s="205"/>
      <c r="K7" s="202"/>
      <c r="L7" s="202"/>
      <c r="M7" s="211"/>
      <c r="N7" s="202"/>
      <c r="O7" s="211"/>
      <c r="P7" s="105">
        <f>SUM(D7-C7)</f>
        <v>0</v>
      </c>
      <c r="Q7" s="106">
        <f>SUM(P7/C7)</f>
        <v>0</v>
      </c>
      <c r="R7" s="107">
        <f>C7*(1+3%)</f>
        <v>31.93</v>
      </c>
      <c r="S7" s="108">
        <f>Q7</f>
        <v>0</v>
      </c>
      <c r="T7" s="109" t="str">
        <f>IF(U7&gt;1000,"SM",IF(U7&gt;500,"MG",IF(U7&gt;300,"L",IF(U7&gt;100,"M",IF(U7&gt;10,"S")))))</f>
        <v>S</v>
      </c>
      <c r="U7" s="107">
        <v>32</v>
      </c>
      <c r="V7" s="109">
        <v>0</v>
      </c>
      <c r="W7" s="109">
        <f>U7-D7-V7</f>
        <v>1</v>
      </c>
      <c r="X7" s="110"/>
      <c r="Y7" s="34">
        <f>(D7+V7)/U7</f>
        <v>0.96875</v>
      </c>
      <c r="Z7" s="109"/>
    </row>
    <row r="8" spans="1:26" ht="12.75">
      <c r="A8" s="188">
        <v>431</v>
      </c>
      <c r="B8" s="189" t="s">
        <v>83</v>
      </c>
      <c r="C8" s="218">
        <v>48</v>
      </c>
      <c r="D8" s="209">
        <v>48</v>
      </c>
      <c r="E8" s="209"/>
      <c r="F8" s="210"/>
      <c r="G8" s="209"/>
      <c r="H8" s="202"/>
      <c r="I8" s="202"/>
      <c r="J8" s="205"/>
      <c r="K8" s="202"/>
      <c r="L8" s="202"/>
      <c r="M8" s="211"/>
      <c r="N8" s="202"/>
      <c r="O8" s="211"/>
      <c r="P8" s="105">
        <f>SUM(D8-C8)</f>
        <v>0</v>
      </c>
      <c r="Q8" s="106">
        <f>SUM(P8/C8)</f>
        <v>0</v>
      </c>
      <c r="R8" s="107">
        <f>C8*(1+3%)</f>
        <v>49.44</v>
      </c>
      <c r="S8" s="108">
        <f>Q8</f>
        <v>0</v>
      </c>
      <c r="T8" s="109" t="str">
        <f>IF(U8&gt;1000,"SM",IF(U8&gt;500,"MG",IF(U8&gt;300,"L",IF(U8&gt;100,"M",IF(U8&gt;10,"S")))))</f>
        <v>S</v>
      </c>
      <c r="U8" s="107">
        <v>49</v>
      </c>
      <c r="V8" s="109">
        <v>0</v>
      </c>
      <c r="W8" s="109">
        <f>U8-D8-V8</f>
        <v>1</v>
      </c>
      <c r="X8" s="110"/>
      <c r="Y8" s="34">
        <f>(D8+V8)/U8</f>
        <v>0.9795918367346939</v>
      </c>
      <c r="Z8" s="109"/>
    </row>
    <row r="9" spans="1:26" ht="12.75">
      <c r="A9" s="184">
        <v>432</v>
      </c>
      <c r="B9" s="185" t="s">
        <v>84</v>
      </c>
      <c r="C9" s="212">
        <v>26</v>
      </c>
      <c r="D9" s="209">
        <v>27</v>
      </c>
      <c r="E9" s="209"/>
      <c r="F9" s="210"/>
      <c r="G9" s="209"/>
      <c r="H9" s="202"/>
      <c r="I9" s="202"/>
      <c r="J9" s="205"/>
      <c r="K9" s="202"/>
      <c r="L9" s="202"/>
      <c r="M9" s="211"/>
      <c r="N9" s="202"/>
      <c r="O9" s="212"/>
      <c r="P9" s="105">
        <f>SUM(D9-C9)</f>
        <v>1</v>
      </c>
      <c r="Q9" s="106">
        <f>SUM(P9/C9)</f>
        <v>0.038461538461538464</v>
      </c>
      <c r="R9" s="107">
        <f>C9*(1+3%)</f>
        <v>26.78</v>
      </c>
      <c r="S9" s="108">
        <f>Q9</f>
        <v>0.038461538461538464</v>
      </c>
      <c r="T9" s="109" t="str">
        <f>IF(U9&gt;1000,"SM",IF(U9&gt;500,"MG",IF(U9&gt;300,"L",IF(U9&gt;100,"M",IF(U9&gt;10,"S")))))</f>
        <v>S</v>
      </c>
      <c r="U9" s="107">
        <v>34</v>
      </c>
      <c r="V9" s="109">
        <v>1</v>
      </c>
      <c r="W9" s="109">
        <f>U9-D9-V9</f>
        <v>6</v>
      </c>
      <c r="X9" s="110"/>
      <c r="Y9" s="34">
        <f>(D9+V9)/U9</f>
        <v>0.8235294117647058</v>
      </c>
      <c r="Z9" s="109"/>
    </row>
    <row r="10" spans="1:26" ht="12.75">
      <c r="A10" s="113" t="s">
        <v>1</v>
      </c>
      <c r="B10" s="114" t="s">
        <v>1</v>
      </c>
      <c r="C10" s="101" t="s">
        <v>1</v>
      </c>
      <c r="D10" s="101" t="s">
        <v>1</v>
      </c>
      <c r="E10" s="101" t="s">
        <v>1</v>
      </c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1" t="s">
        <v>1</v>
      </c>
      <c r="M10" s="101" t="s">
        <v>1</v>
      </c>
      <c r="N10" s="104" t="s">
        <v>1</v>
      </c>
      <c r="O10" s="101" t="s">
        <v>1</v>
      </c>
      <c r="P10" s="105"/>
      <c r="Q10" s="106"/>
      <c r="R10" s="107"/>
      <c r="S10" s="108"/>
      <c r="T10" s="110"/>
      <c r="U10" s="208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3" t="s">
        <v>1</v>
      </c>
      <c r="D11" s="101" t="s">
        <v>1</v>
      </c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1</v>
      </c>
      <c r="K11" s="103" t="s">
        <v>1</v>
      </c>
      <c r="L11" s="103" t="s">
        <v>1</v>
      </c>
      <c r="M11" s="103" t="s">
        <v>1</v>
      </c>
      <c r="N11" s="103" t="s">
        <v>1</v>
      </c>
      <c r="O11" s="103" t="s">
        <v>1</v>
      </c>
      <c r="P11" s="105"/>
      <c r="Q11" s="106"/>
      <c r="R11" s="107"/>
      <c r="S11" s="108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64" t="s">
        <v>1</v>
      </c>
      <c r="C12" s="103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3" t="s">
        <v>1</v>
      </c>
      <c r="M12" s="103" t="s">
        <v>1</v>
      </c>
      <c r="N12" s="103" t="s">
        <v>1</v>
      </c>
      <c r="O12" s="103" t="s">
        <v>1</v>
      </c>
      <c r="P12" s="105"/>
      <c r="Q12" s="106"/>
      <c r="R12" s="107"/>
      <c r="S12" s="108"/>
      <c r="T12" s="110"/>
      <c r="U12" s="110"/>
      <c r="V12" s="110"/>
      <c r="W12" s="110"/>
      <c r="X12" s="110"/>
      <c r="Y12" s="34"/>
      <c r="Z12" s="110"/>
    </row>
    <row r="13" spans="1:26" ht="12.75">
      <c r="A13" s="115"/>
      <c r="B13" s="116"/>
      <c r="C13" s="117"/>
      <c r="D13" s="117"/>
      <c r="E13" s="117"/>
      <c r="F13" s="117"/>
      <c r="G13" s="117"/>
      <c r="H13" s="117"/>
      <c r="I13" s="118"/>
      <c r="J13" s="119"/>
      <c r="K13" s="120"/>
      <c r="L13" s="120"/>
      <c r="M13" s="120"/>
      <c r="N13" s="120"/>
      <c r="O13" s="121"/>
      <c r="P13" s="122"/>
      <c r="Q13" s="106"/>
      <c r="R13" s="107"/>
      <c r="S13" s="109"/>
      <c r="T13" s="110"/>
      <c r="U13" s="110"/>
      <c r="V13" s="110"/>
      <c r="W13" s="110"/>
      <c r="X13" s="110"/>
      <c r="Y13" s="34"/>
      <c r="Z13" s="110"/>
    </row>
    <row r="14" spans="1:26" s="128" customFormat="1" ht="12.75">
      <c r="A14" s="112" t="s">
        <v>1</v>
      </c>
      <c r="B14" s="123" t="s">
        <v>3</v>
      </c>
      <c r="C14" s="124">
        <f>SUM(C6:C12)</f>
        <v>148</v>
      </c>
      <c r="D14" s="124">
        <f>SUM(D6:D12)</f>
        <v>152</v>
      </c>
      <c r="E14" s="124">
        <f>SUM(E6:E12)</f>
        <v>0</v>
      </c>
      <c r="F14" s="124">
        <f aca="true" t="shared" si="0" ref="F14:O14">SUM(F6:F12)</f>
        <v>0</v>
      </c>
      <c r="G14" s="124">
        <f t="shared" si="0"/>
        <v>0</v>
      </c>
      <c r="H14" s="124">
        <f t="shared" si="0"/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  <c r="L14" s="124">
        <f t="shared" si="0"/>
        <v>0</v>
      </c>
      <c r="M14" s="124">
        <f t="shared" si="0"/>
        <v>0</v>
      </c>
      <c r="N14" s="124">
        <f t="shared" si="0"/>
        <v>0</v>
      </c>
      <c r="O14" s="124">
        <f t="shared" si="0"/>
        <v>0</v>
      </c>
      <c r="P14" s="105">
        <f>SUM(D14-C14)</f>
        <v>4</v>
      </c>
      <c r="Q14" s="125">
        <f>SUM(P14/C14)</f>
        <v>0.02702702702702703</v>
      </c>
      <c r="R14" s="126">
        <f>C14*(1+3%)</f>
        <v>152.44</v>
      </c>
      <c r="S14" s="108">
        <f>Q14</f>
        <v>0.02702702702702703</v>
      </c>
      <c r="T14" s="127"/>
      <c r="U14" s="127">
        <f>SUM(U6:U9)</f>
        <v>185</v>
      </c>
      <c r="V14" s="127">
        <f>SUM(V6:V9)</f>
        <v>2</v>
      </c>
      <c r="W14" s="127">
        <f>SUM(W6:W9)</f>
        <v>31</v>
      </c>
      <c r="X14" s="127"/>
      <c r="Y14" s="34">
        <f>(D14+V14)/U14</f>
        <v>0.8324324324324325</v>
      </c>
      <c r="Z14" s="127"/>
    </row>
    <row r="15" spans="1:19" s="1" customFormat="1" ht="12.75">
      <c r="A15" s="1" t="s">
        <v>102</v>
      </c>
      <c r="P15" s="2"/>
      <c r="Q15" s="5"/>
      <c r="R15" s="129"/>
      <c r="S15" s="130"/>
    </row>
    <row r="16" spans="2:19" s="1" customFormat="1" ht="12.75">
      <c r="B16" s="131" t="s">
        <v>94</v>
      </c>
      <c r="P16" s="2"/>
      <c r="Q16" s="5"/>
      <c r="R16" s="129"/>
      <c r="S16" s="132"/>
    </row>
    <row r="17" spans="2:19" s="1" customFormat="1" ht="12.75">
      <c r="B17" s="1" t="s">
        <v>95</v>
      </c>
      <c r="P17" s="2"/>
      <c r="Q17" s="5"/>
      <c r="R17" s="129"/>
      <c r="S17" s="132"/>
    </row>
    <row r="18" spans="2:19" s="1" customFormat="1" ht="12.75">
      <c r="B18" s="1" t="s">
        <v>118</v>
      </c>
      <c r="P18" s="2"/>
      <c r="Q18" s="5"/>
      <c r="R18" s="129"/>
      <c r="S18" s="132"/>
    </row>
    <row r="19" spans="16:17" ht="12.75">
      <c r="P19" s="4"/>
      <c r="Q19" s="133"/>
    </row>
    <row r="20" spans="2:19" ht="15.75">
      <c r="B20" s="160" t="s">
        <v>29</v>
      </c>
      <c r="C20" s="135">
        <v>41244</v>
      </c>
      <c r="D20" s="136">
        <v>41275</v>
      </c>
      <c r="E20" s="136">
        <v>41306</v>
      </c>
      <c r="F20" s="137">
        <v>41334</v>
      </c>
      <c r="G20" s="137">
        <v>41365</v>
      </c>
      <c r="H20" s="136">
        <v>41395</v>
      </c>
      <c r="I20" s="137">
        <v>41426</v>
      </c>
      <c r="J20" s="137">
        <v>41456</v>
      </c>
      <c r="K20" s="136">
        <v>41487</v>
      </c>
      <c r="L20" s="136">
        <v>41518</v>
      </c>
      <c r="M20" s="136">
        <v>41548</v>
      </c>
      <c r="N20" s="136">
        <v>41579</v>
      </c>
      <c r="O20" s="136">
        <v>41609</v>
      </c>
      <c r="P20" s="138" t="s">
        <v>122</v>
      </c>
      <c r="Q20" s="139" t="s">
        <v>16</v>
      </c>
      <c r="R20" s="138" t="s">
        <v>15</v>
      </c>
      <c r="S20" s="226" t="s">
        <v>133</v>
      </c>
    </row>
    <row r="21" spans="1:19" ht="12.75">
      <c r="A21" s="140" t="s">
        <v>1</v>
      </c>
      <c r="B21" s="141" t="s">
        <v>11</v>
      </c>
      <c r="C21" s="101">
        <f>+C14</f>
        <v>148</v>
      </c>
      <c r="D21" s="101">
        <f>+D14</f>
        <v>152</v>
      </c>
      <c r="E21" s="101">
        <f aca="true" t="shared" si="1" ref="E21:O21">+E14</f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  <c r="N21" s="101">
        <f t="shared" si="1"/>
        <v>0</v>
      </c>
      <c r="O21" s="101">
        <f t="shared" si="1"/>
        <v>0</v>
      </c>
      <c r="P21" s="105">
        <f>SUM(D21-C21)</f>
        <v>4</v>
      </c>
      <c r="Q21" s="125">
        <f>SUM(P21/C21)</f>
        <v>0.02702702702702703</v>
      </c>
      <c r="R21" s="107">
        <f>C21*(1+3%)</f>
        <v>152.44</v>
      </c>
      <c r="S21" s="225">
        <f>+D21/D23</f>
        <v>0.35348837209302325</v>
      </c>
    </row>
    <row r="22" spans="2:19" ht="12.75">
      <c r="B22" s="110" t="s">
        <v>12</v>
      </c>
      <c r="C22" s="103">
        <v>273</v>
      </c>
      <c r="D22" s="101">
        <v>278</v>
      </c>
      <c r="E22" s="101"/>
      <c r="F22" s="102"/>
      <c r="G22" s="101"/>
      <c r="H22" s="101"/>
      <c r="I22" s="101"/>
      <c r="J22" s="103"/>
      <c r="K22" s="103"/>
      <c r="L22" s="202"/>
      <c r="M22" s="103"/>
      <c r="N22" s="192"/>
      <c r="O22" s="103"/>
      <c r="P22" s="105">
        <f>SUM(D22-C22)</f>
        <v>5</v>
      </c>
      <c r="Q22" s="125">
        <f>SUM(P22/C22)</f>
        <v>0.018315018315018316</v>
      </c>
      <c r="R22" s="107">
        <f>C22*(1+3%)</f>
        <v>281.19</v>
      </c>
      <c r="S22" s="225">
        <f>+D22/D23</f>
        <v>0.6465116279069767</v>
      </c>
    </row>
    <row r="23" spans="2:19" s="140" customFormat="1" ht="12.75">
      <c r="B23" s="142" t="s">
        <v>13</v>
      </c>
      <c r="C23" s="126">
        <f>SUM(C21:C22)</f>
        <v>421</v>
      </c>
      <c r="D23" s="126">
        <f>SUM(D21:D22)</f>
        <v>430</v>
      </c>
      <c r="E23" s="126">
        <f aca="true" t="shared" si="2" ref="E23:O23">SUM(E21:E22)</f>
        <v>0</v>
      </c>
      <c r="F23" s="126">
        <f t="shared" si="2"/>
        <v>0</v>
      </c>
      <c r="G23" s="126">
        <f t="shared" si="2"/>
        <v>0</v>
      </c>
      <c r="H23" s="126">
        <f t="shared" si="2"/>
        <v>0</v>
      </c>
      <c r="I23" s="126">
        <f t="shared" si="2"/>
        <v>0</v>
      </c>
      <c r="J23" s="126">
        <f t="shared" si="2"/>
        <v>0</v>
      </c>
      <c r="K23" s="126">
        <f t="shared" si="2"/>
        <v>0</v>
      </c>
      <c r="L23" s="126">
        <f t="shared" si="2"/>
        <v>0</v>
      </c>
      <c r="M23" s="126">
        <f t="shared" si="2"/>
        <v>0</v>
      </c>
      <c r="N23" s="126">
        <f t="shared" si="2"/>
        <v>0</v>
      </c>
      <c r="O23" s="126">
        <f t="shared" si="2"/>
        <v>0</v>
      </c>
      <c r="P23" s="105">
        <f>SUM(D23-C23)</f>
        <v>9</v>
      </c>
      <c r="Q23" s="143">
        <f>SUM(P23/C23)</f>
        <v>0.021377672209026127</v>
      </c>
      <c r="R23" s="126">
        <f>C23*(1+3%)</f>
        <v>433.63</v>
      </c>
      <c r="S23" s="225">
        <f>+D23/D23</f>
        <v>1</v>
      </c>
    </row>
    <row r="24" spans="2:18" s="140" customFormat="1" ht="12.75"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5"/>
      <c r="Q24" s="146"/>
      <c r="R24" s="145"/>
    </row>
    <row r="25" spans="2:18" ht="13.5" thickBo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6"/>
      <c r="R25" s="16"/>
    </row>
    <row r="26" spans="2:18" ht="13.5" thickBot="1">
      <c r="B26" s="17" t="s">
        <v>109</v>
      </c>
      <c r="C26" s="18">
        <v>41274</v>
      </c>
      <c r="D26" s="19">
        <v>41305</v>
      </c>
      <c r="E26" s="14"/>
      <c r="F26" s="14"/>
      <c r="G26" s="14"/>
      <c r="H26" s="14"/>
      <c r="I26" s="14"/>
      <c r="J26" s="14"/>
      <c r="K26" s="14"/>
      <c r="L26" s="15"/>
      <c r="P26" s="4"/>
      <c r="Q26" s="20"/>
      <c r="R26" s="21" t="s">
        <v>132</v>
      </c>
    </row>
    <row r="27" spans="2:18" ht="12.75">
      <c r="B27" s="22" t="s">
        <v>110</v>
      </c>
      <c r="C27" s="23">
        <v>0</v>
      </c>
      <c r="D27" s="23">
        <v>0</v>
      </c>
      <c r="E27" s="14"/>
      <c r="F27" s="14"/>
      <c r="G27" s="14"/>
      <c r="H27" s="14"/>
      <c r="I27" s="14"/>
      <c r="J27" s="14"/>
      <c r="K27" s="14"/>
      <c r="L27" s="15"/>
      <c r="P27" s="4"/>
      <c r="Q27" s="224"/>
      <c r="R27" s="21" t="s">
        <v>131</v>
      </c>
    </row>
    <row r="28" spans="2:18" ht="12.75">
      <c r="B28" s="25" t="s">
        <v>111</v>
      </c>
      <c r="C28" s="26">
        <v>0</v>
      </c>
      <c r="D28" s="26">
        <v>0</v>
      </c>
      <c r="E28" s="14"/>
      <c r="F28" s="14"/>
      <c r="G28" s="14"/>
      <c r="H28" s="14"/>
      <c r="I28" s="14"/>
      <c r="J28" s="14"/>
      <c r="K28" s="14"/>
      <c r="L28" s="15"/>
      <c r="P28" s="4"/>
      <c r="Q28" s="24"/>
      <c r="R28" s="21" t="s">
        <v>129</v>
      </c>
    </row>
    <row r="29" spans="2:18" ht="13.5" thickBot="1">
      <c r="B29" s="28" t="s">
        <v>112</v>
      </c>
      <c r="C29" s="29">
        <v>7</v>
      </c>
      <c r="D29" s="29">
        <v>7</v>
      </c>
      <c r="L29" s="21"/>
      <c r="M29" s="21"/>
      <c r="N29" s="30"/>
      <c r="P29" s="4"/>
      <c r="Q29" s="27"/>
      <c r="R29" s="21" t="s">
        <v>130</v>
      </c>
    </row>
    <row r="30" spans="2:18" ht="13.5" thickBot="1">
      <c r="B30" s="31" t="s">
        <v>113</v>
      </c>
      <c r="C30" s="32">
        <f>SUM(C28:C29)</f>
        <v>7</v>
      </c>
      <c r="D30" s="32">
        <f>SUM(D28:D29)</f>
        <v>7</v>
      </c>
      <c r="L30" s="21"/>
      <c r="M30" s="21"/>
      <c r="N30" s="30"/>
      <c r="P30" s="4"/>
      <c r="Q30" s="4"/>
      <c r="R30" s="4"/>
    </row>
    <row r="31" ht="12.75">
      <c r="Q31" s="21"/>
    </row>
    <row r="32" spans="17:19" ht="12.75">
      <c r="Q32" s="21"/>
      <c r="S32" s="21"/>
    </row>
    <row r="33" spans="17:18" ht="12.75">
      <c r="Q33" s="4"/>
      <c r="R33" s="4"/>
    </row>
    <row r="34" spans="1:18" ht="12.75">
      <c r="A34" s="147" t="s">
        <v>97</v>
      </c>
      <c r="B34" s="148"/>
      <c r="Q34" s="4"/>
      <c r="R34" s="4"/>
    </row>
    <row r="35" spans="1:15" ht="12.75">
      <c r="A35" s="3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 t="s">
        <v>103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mergeCells count="1">
    <mergeCell ref="T4:Y4"/>
  </mergeCells>
  <conditionalFormatting sqref="O27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S6:S9">
    <cfRule type="cellIs" priority="6" dxfId="5" operator="greaterThanOrEqual">
      <formula>4%</formula>
    </cfRule>
    <cfRule type="cellIs" priority="7" dxfId="4" operator="between">
      <formula>1%</formula>
      <formula>3.99%</formula>
    </cfRule>
    <cfRule type="cellIs" priority="8" dxfId="3" operator="lessThan">
      <formula>0%</formula>
    </cfRule>
  </conditionalFormatting>
  <conditionalFormatting sqref="S6:S9">
    <cfRule type="cellIs" priority="5" dxfId="2" operator="between">
      <formula>0%</formula>
      <formula>1%</formula>
    </cfRule>
  </conditionalFormatting>
  <conditionalFormatting sqref="S14">
    <cfRule type="cellIs" priority="2" dxfId="5" operator="greaterThanOrEqual">
      <formula>4%</formula>
    </cfRule>
    <cfRule type="cellIs" priority="3" dxfId="4" operator="between">
      <formula>1%</formula>
      <formula>3.99%</formula>
    </cfRule>
    <cfRule type="cellIs" priority="4" dxfId="3" operator="lessThan">
      <formula>0%</formula>
    </cfRule>
  </conditionalFormatting>
  <conditionalFormatting sqref="S14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421875" style="35" customWidth="1"/>
    <col min="2" max="3" width="9.140625" style="35" customWidth="1"/>
    <col min="4" max="4" width="10.00390625" style="35" customWidth="1"/>
    <col min="5" max="5" width="9.7109375" style="35" customWidth="1"/>
    <col min="6" max="6" width="9.421875" style="35" customWidth="1"/>
    <col min="7" max="7" width="7.00390625" style="35" customWidth="1"/>
    <col min="8" max="9" width="10.00390625" style="35" customWidth="1"/>
    <col min="10" max="10" width="9.421875" style="35" customWidth="1"/>
    <col min="11" max="11" width="7.00390625" style="35" customWidth="1"/>
    <col min="12" max="12" width="10.00390625" style="35" customWidth="1"/>
    <col min="13" max="14" width="9.421875" style="35" customWidth="1"/>
    <col min="15" max="15" width="9.140625" style="35" customWidth="1"/>
    <col min="16" max="16" width="11.7109375" style="35" customWidth="1"/>
    <col min="17" max="17" width="12.57421875" style="35" customWidth="1"/>
    <col min="18" max="16384" width="9.140625" style="35" customWidth="1"/>
  </cols>
  <sheetData>
    <row r="3" ht="15.75">
      <c r="H3" s="45" t="s">
        <v>0</v>
      </c>
    </row>
    <row r="4" s="46" customFormat="1" ht="15.75">
      <c r="H4" s="204" t="s">
        <v>14</v>
      </c>
    </row>
    <row r="5" ht="15.75">
      <c r="H5" s="48" t="s">
        <v>123</v>
      </c>
    </row>
    <row r="7" spans="4:17" s="47" customFormat="1" ht="15">
      <c r="D7" s="49" t="s">
        <v>5</v>
      </c>
      <c r="E7" s="49"/>
      <c r="F7" s="49"/>
      <c r="I7" s="47" t="s">
        <v>6</v>
      </c>
      <c r="J7" s="49"/>
      <c r="M7" s="47" t="s">
        <v>7</v>
      </c>
      <c r="N7" s="49"/>
      <c r="P7" s="232" t="s">
        <v>114</v>
      </c>
      <c r="Q7" s="233"/>
    </row>
    <row r="8" spans="2:17" s="47" customFormat="1" ht="12.75">
      <c r="B8" s="47" t="s">
        <v>4</v>
      </c>
      <c r="D8" s="38">
        <v>41274</v>
      </c>
      <c r="E8" s="38">
        <v>41305</v>
      </c>
      <c r="F8" s="47" t="s">
        <v>8</v>
      </c>
      <c r="G8" s="47" t="s">
        <v>1</v>
      </c>
      <c r="H8" s="38">
        <v>41274</v>
      </c>
      <c r="I8" s="38">
        <v>41305</v>
      </c>
      <c r="J8" s="47" t="s">
        <v>8</v>
      </c>
      <c r="L8" s="38">
        <v>41274</v>
      </c>
      <c r="M8" s="38">
        <v>41305</v>
      </c>
      <c r="N8" s="47" t="s">
        <v>8</v>
      </c>
      <c r="P8" s="38">
        <v>41274</v>
      </c>
      <c r="Q8" s="38">
        <v>41305</v>
      </c>
    </row>
    <row r="9" spans="16:17" ht="15">
      <c r="P9" s="33"/>
      <c r="Q9" s="33"/>
    </row>
    <row r="10" spans="2:17" ht="15">
      <c r="B10" s="46" t="s">
        <v>17</v>
      </c>
      <c r="D10" s="50">
        <f>'AK'!$C$21</f>
        <v>625</v>
      </c>
      <c r="E10" s="50">
        <f>+'AK'!D21</f>
        <v>625</v>
      </c>
      <c r="F10" s="51">
        <f>'AK'!$Q$21</f>
        <v>0</v>
      </c>
      <c r="G10" s="52"/>
      <c r="H10" s="50">
        <f>'AK'!$C$22</f>
        <v>281</v>
      </c>
      <c r="I10" s="50">
        <f>+'AK'!D22</f>
        <v>289</v>
      </c>
      <c r="J10" s="51">
        <f>'AK'!$Q$22</f>
        <v>0.028469750889679714</v>
      </c>
      <c r="K10" s="52"/>
      <c r="L10" s="50">
        <f>'AK'!$C$23</f>
        <v>906</v>
      </c>
      <c r="M10" s="50">
        <f>+'AK'!D23</f>
        <v>914</v>
      </c>
      <c r="N10" s="53">
        <f>'AK'!$Q$23</f>
        <v>0.008830022075055188</v>
      </c>
      <c r="P10" s="206">
        <v>0.785529715762273</v>
      </c>
      <c r="Q10" s="206">
        <v>0.787958115183246</v>
      </c>
    </row>
    <row r="11" spans="2:17" ht="15">
      <c r="B11" s="46" t="s">
        <v>21</v>
      </c>
      <c r="D11" s="50">
        <f>'CA'!$C32</f>
        <v>5299</v>
      </c>
      <c r="E11" s="54">
        <f>+'CA'!D32</f>
        <v>5280</v>
      </c>
      <c r="F11" s="53">
        <f>'CA'!$Q$32</f>
        <v>-0.0035855821853179844</v>
      </c>
      <c r="G11" s="52"/>
      <c r="H11" s="50">
        <f>'CA'!$C$33</f>
        <v>14968</v>
      </c>
      <c r="I11" s="50">
        <f>+'CA'!D33</f>
        <v>15159</v>
      </c>
      <c r="J11" s="53">
        <f>'CA'!$Q33</f>
        <v>0.012760555852485303</v>
      </c>
      <c r="K11" s="52"/>
      <c r="L11" s="50">
        <f>'CA'!$C$34</f>
        <v>20267</v>
      </c>
      <c r="M11" s="50">
        <f>+'CA'!D34</f>
        <v>20439</v>
      </c>
      <c r="N11" s="53">
        <f>'CA'!$Q34</f>
        <v>0.008486702521340109</v>
      </c>
      <c r="P11" s="206">
        <v>0.777585151947787</v>
      </c>
      <c r="Q11" s="206">
        <v>0.777168341193356</v>
      </c>
    </row>
    <row r="12" spans="2:17" ht="15">
      <c r="B12" s="46" t="s">
        <v>22</v>
      </c>
      <c r="D12" s="50">
        <f>'HI'!$C$18</f>
        <v>285</v>
      </c>
      <c r="E12" s="50">
        <f>+'HI'!D18</f>
        <v>285</v>
      </c>
      <c r="F12" s="51">
        <f>'HI'!Q18</f>
        <v>0</v>
      </c>
      <c r="G12" s="52"/>
      <c r="H12" s="50">
        <f>'HI'!$C$19</f>
        <v>470</v>
      </c>
      <c r="I12" s="50">
        <f>+'HI'!D19</f>
        <v>475</v>
      </c>
      <c r="J12" s="51">
        <f>'HI'!$Q$19</f>
        <v>0.010638297872340425</v>
      </c>
      <c r="K12" s="52"/>
      <c r="L12" s="50">
        <f>'HI'!$C$20</f>
        <v>755</v>
      </c>
      <c r="M12" s="50">
        <f>+'HI'!D20</f>
        <v>760</v>
      </c>
      <c r="N12" s="53">
        <f>'HI'!$Q$20</f>
        <v>0.006622516556291391</v>
      </c>
      <c r="P12" s="206">
        <v>0.785915492957746</v>
      </c>
      <c r="Q12" s="206">
        <v>0.790299572039942</v>
      </c>
    </row>
    <row r="13" spans="2:17" ht="15">
      <c r="B13" s="46" t="s">
        <v>23</v>
      </c>
      <c r="D13" s="50">
        <f>'ID'!$C$20</f>
        <v>260</v>
      </c>
      <c r="E13" s="50">
        <f>+'ID'!D20</f>
        <v>260</v>
      </c>
      <c r="F13" s="53">
        <f>'ID'!$Q$20</f>
        <v>0</v>
      </c>
      <c r="G13" s="52"/>
      <c r="H13" s="50">
        <f>'ID'!$C$21</f>
        <v>523</v>
      </c>
      <c r="I13" s="50">
        <f>+'ID'!D21</f>
        <v>534</v>
      </c>
      <c r="J13" s="53">
        <f>'ID'!$Q$21</f>
        <v>0.021032504780114723</v>
      </c>
      <c r="K13" s="52"/>
      <c r="L13" s="50">
        <f>'ID'!$C$22</f>
        <v>783</v>
      </c>
      <c r="M13" s="50">
        <f>+'ID'!D22</f>
        <v>794</v>
      </c>
      <c r="N13" s="53">
        <f>'ID'!$Q$22</f>
        <v>0.0140485312899106</v>
      </c>
      <c r="P13" s="206">
        <v>0.850197109067017</v>
      </c>
      <c r="Q13" s="206">
        <v>0.850923482849604</v>
      </c>
    </row>
    <row r="14" spans="2:17" ht="15">
      <c r="B14" s="46" t="s">
        <v>24</v>
      </c>
      <c r="D14" s="50">
        <f>MT!$C$25</f>
        <v>360</v>
      </c>
      <c r="E14" s="50">
        <f>+MT!D25</f>
        <v>358</v>
      </c>
      <c r="F14" s="53">
        <f>MT!$Q$25</f>
        <v>-0.005555555555555556</v>
      </c>
      <c r="G14" s="52"/>
      <c r="H14" s="50">
        <f>MT!$C$26</f>
        <v>328</v>
      </c>
      <c r="I14" s="50">
        <f>+MT!D26</f>
        <v>332</v>
      </c>
      <c r="J14" s="53">
        <f>MT!$Q$26</f>
        <v>0.012195121951219513</v>
      </c>
      <c r="K14" s="52"/>
      <c r="L14" s="50">
        <f>MT!$C$27</f>
        <v>688</v>
      </c>
      <c r="M14" s="50">
        <f>+MT!D27</f>
        <v>690</v>
      </c>
      <c r="N14" s="53">
        <f>MT!$Q$27</f>
        <v>0.0029069767441860465</v>
      </c>
      <c r="P14" s="206">
        <v>0.8416</v>
      </c>
      <c r="Q14" s="206">
        <v>0.837320574162679</v>
      </c>
    </row>
    <row r="15" spans="2:17" ht="15">
      <c r="B15" s="46" t="s">
        <v>25</v>
      </c>
      <c r="D15" s="50">
        <f>NV!$C$19</f>
        <v>403</v>
      </c>
      <c r="E15" s="50">
        <f>+NV!D19</f>
        <v>393</v>
      </c>
      <c r="F15" s="53">
        <f>NV!$Q$19</f>
        <v>-0.02481389578163772</v>
      </c>
      <c r="G15" s="52"/>
      <c r="H15" s="50">
        <f>NV!$C$20</f>
        <v>1005</v>
      </c>
      <c r="I15" s="50">
        <f>+NV!D20</f>
        <v>1025</v>
      </c>
      <c r="J15" s="53">
        <f>NV!$Q$20</f>
        <v>0.01990049751243781</v>
      </c>
      <c r="K15" s="52"/>
      <c r="L15" s="50">
        <f>NV!$C$21</f>
        <v>1408</v>
      </c>
      <c r="M15" s="50">
        <f>+NV!D21</f>
        <v>1418</v>
      </c>
      <c r="N15" s="53">
        <f>NV!$Q$21</f>
        <v>0.007102272727272727</v>
      </c>
      <c r="P15" s="206">
        <v>0.805803571428571</v>
      </c>
      <c r="Q15" s="206">
        <v>0.807069219440353</v>
      </c>
    </row>
    <row r="16" spans="2:17" ht="15">
      <c r="B16" s="46" t="s">
        <v>26</v>
      </c>
      <c r="D16" s="50">
        <f>OR!$C$28</f>
        <v>1883</v>
      </c>
      <c r="E16" s="50">
        <f>+OR!D28</f>
        <v>1903</v>
      </c>
      <c r="F16" s="53">
        <f>OR!$Q$28</f>
        <v>0.010621348911311737</v>
      </c>
      <c r="G16" s="52"/>
      <c r="H16" s="50">
        <f>OR!$C$29</f>
        <v>1638</v>
      </c>
      <c r="I16" s="50">
        <f>+OR!D29</f>
        <v>1670</v>
      </c>
      <c r="J16" s="53">
        <f>OR!$Q$29</f>
        <v>0.019536019536019536</v>
      </c>
      <c r="K16" s="52"/>
      <c r="L16" s="50">
        <f>OR!$C$30</f>
        <v>3521</v>
      </c>
      <c r="M16" s="50">
        <f>+OR!D30</f>
        <v>3573</v>
      </c>
      <c r="N16" s="53">
        <f>OR!$Q$30</f>
        <v>0.014768531667140017</v>
      </c>
      <c r="P16" s="206">
        <v>0.813613789073911</v>
      </c>
      <c r="Q16" s="206">
        <v>0.817406645104381</v>
      </c>
    </row>
    <row r="17" spans="2:17" ht="15">
      <c r="B17" s="46" t="s">
        <v>27</v>
      </c>
      <c r="D17" s="50">
        <f>PC!$C19</f>
        <v>183</v>
      </c>
      <c r="E17" s="50">
        <f>+PC!D19</f>
        <v>184</v>
      </c>
      <c r="F17" s="53">
        <f>PC!$Q$19</f>
        <v>0.00546448087431694</v>
      </c>
      <c r="G17" s="52"/>
      <c r="H17" s="50">
        <f>PC!$C$20</f>
        <v>50</v>
      </c>
      <c r="I17" s="50">
        <f>+PC!D20</f>
        <v>47</v>
      </c>
      <c r="J17" s="53">
        <f>PC!$Q$20</f>
        <v>-0.06</v>
      </c>
      <c r="K17" s="52"/>
      <c r="L17" s="50">
        <f>PC!$C$21</f>
        <v>233</v>
      </c>
      <c r="M17" s="50">
        <f>+PC!D21</f>
        <v>231</v>
      </c>
      <c r="N17" s="53">
        <f>PC!$Q$21</f>
        <v>-0.008583690987124463</v>
      </c>
      <c r="P17" s="206">
        <v>0.762480620155038</v>
      </c>
      <c r="Q17" s="206">
        <v>0.757712015058035</v>
      </c>
    </row>
    <row r="18" spans="2:17" ht="15">
      <c r="B18" s="46" t="s">
        <v>28</v>
      </c>
      <c r="D18" s="50">
        <f>WA!$C$31</f>
        <v>4347</v>
      </c>
      <c r="E18" s="50">
        <f>+WA!D31</f>
        <v>4342</v>
      </c>
      <c r="F18" s="53">
        <f>WA!$Q$31</f>
        <v>-0.0011502185415228894</v>
      </c>
      <c r="G18" s="52"/>
      <c r="H18" s="50">
        <f>WA!$C$32</f>
        <v>2857</v>
      </c>
      <c r="I18" s="50">
        <f>+WA!D32</f>
        <v>2901</v>
      </c>
      <c r="J18" s="53">
        <f>WA!$Q$32</f>
        <v>0.015400770038501925</v>
      </c>
      <c r="K18" s="52"/>
      <c r="L18" s="50">
        <f>WA!$C$33</f>
        <v>7204</v>
      </c>
      <c r="M18" s="50">
        <f>+WA!D33</f>
        <v>7243</v>
      </c>
      <c r="N18" s="53">
        <f>WA!$Q$33</f>
        <v>0.005413659078289839</v>
      </c>
      <c r="P18" s="206">
        <v>0.804592525889239</v>
      </c>
      <c r="Q18" s="206">
        <v>0.806922498118886</v>
      </c>
    </row>
    <row r="19" spans="2:17" ht="15">
      <c r="B19" s="46" t="s">
        <v>29</v>
      </c>
      <c r="D19" s="50">
        <f>WY!$C$21</f>
        <v>148</v>
      </c>
      <c r="E19" s="50">
        <f>+WY!D21</f>
        <v>152</v>
      </c>
      <c r="F19" s="53">
        <f>WY!$Q$21</f>
        <v>0.02702702702702703</v>
      </c>
      <c r="G19" s="52"/>
      <c r="H19" s="50">
        <f>WY!$C$22</f>
        <v>273</v>
      </c>
      <c r="I19" s="50">
        <f>+WY!D22</f>
        <v>278</v>
      </c>
      <c r="J19" s="53">
        <f>WY!$Q$22</f>
        <v>0.018315018315018316</v>
      </c>
      <c r="K19" s="52"/>
      <c r="L19" s="50">
        <f>WY!$C$23</f>
        <v>421</v>
      </c>
      <c r="M19" s="50">
        <f>+WY!D23</f>
        <v>430</v>
      </c>
      <c r="N19" s="53">
        <f>WY!$Q$23</f>
        <v>0.021377672209026127</v>
      </c>
      <c r="P19" s="206">
        <v>0.802168021680216</v>
      </c>
      <c r="Q19" s="206">
        <v>0.800531914893617</v>
      </c>
    </row>
    <row r="21" spans="2:17" s="46" customFormat="1" ht="12.75">
      <c r="B21" s="55" t="s">
        <v>93</v>
      </c>
      <c r="D21" s="56">
        <f>SUM(D10:D19)</f>
        <v>13793</v>
      </c>
      <c r="E21" s="56">
        <f>SUM(E10:E19)</f>
        <v>13782</v>
      </c>
      <c r="F21" s="57">
        <f>(+$E$21/$D$21)-1</f>
        <v>-0.0007975059812949103</v>
      </c>
      <c r="H21" s="56">
        <f>SUM(H10:H20)</f>
        <v>22393</v>
      </c>
      <c r="I21" s="56">
        <f>SUM(I10:I20)</f>
        <v>22710</v>
      </c>
      <c r="J21" s="57">
        <f>(+$I$21/$H$21)-1</f>
        <v>0.014156209529763819</v>
      </c>
      <c r="L21" s="56">
        <f>SUM(L10:L20)</f>
        <v>36186</v>
      </c>
      <c r="M21" s="56">
        <f>SUM(M10:M20)</f>
        <v>36492</v>
      </c>
      <c r="N21" s="57">
        <f>(+$M$21/$L$21)-1</f>
        <v>0.00845630906980599</v>
      </c>
      <c r="P21" s="36">
        <v>0.790906718473628</v>
      </c>
      <c r="Q21" s="36">
        <v>0.791527150968118</v>
      </c>
    </row>
    <row r="22" spans="4:6" ht="15">
      <c r="D22" s="35" t="s">
        <v>1</v>
      </c>
      <c r="E22" s="35" t="s">
        <v>1</v>
      </c>
      <c r="F22" s="57" t="s">
        <v>1</v>
      </c>
    </row>
    <row r="23" spans="2:14" ht="15">
      <c r="B23" s="44"/>
      <c r="F23" s="58"/>
      <c r="G23" s="59"/>
      <c r="H23" s="59"/>
      <c r="I23" s="59"/>
      <c r="J23" s="58"/>
      <c r="K23" s="59"/>
      <c r="L23" s="59"/>
      <c r="M23" s="59"/>
      <c r="N23" s="58"/>
    </row>
    <row r="24" spans="2:12" ht="15">
      <c r="B24" s="44" t="s">
        <v>1</v>
      </c>
      <c r="D24" s="234" t="s">
        <v>115</v>
      </c>
      <c r="E24" s="234"/>
      <c r="H24" s="35" t="s">
        <v>1</v>
      </c>
      <c r="L24" s="35" t="s">
        <v>1</v>
      </c>
    </row>
    <row r="25" spans="1:6" ht="15">
      <c r="A25" s="47"/>
      <c r="B25" s="47" t="s">
        <v>4</v>
      </c>
      <c r="D25" s="38">
        <v>41274</v>
      </c>
      <c r="E25" s="38">
        <v>41305</v>
      </c>
      <c r="F25" s="37" t="s">
        <v>8</v>
      </c>
    </row>
    <row r="26" spans="4:6" ht="15">
      <c r="D26" s="60"/>
      <c r="E26" s="38"/>
      <c r="F26" s="33"/>
    </row>
    <row r="27" spans="2:6" ht="15">
      <c r="B27" s="46" t="s">
        <v>17</v>
      </c>
      <c r="D27" s="39">
        <v>13</v>
      </c>
      <c r="E27" s="39">
        <f>+'AK'!W14</f>
        <v>14</v>
      </c>
      <c r="F27" s="40">
        <f>(E27-D27)/D27</f>
        <v>0.07692307692307693</v>
      </c>
    </row>
    <row r="28" spans="2:6" ht="15">
      <c r="B28" s="46" t="s">
        <v>21</v>
      </c>
      <c r="D28" s="39">
        <v>4429</v>
      </c>
      <c r="E28" s="39">
        <f>+'CA'!W25</f>
        <v>4455</v>
      </c>
      <c r="F28" s="40">
        <f aca="true" t="shared" si="0" ref="F28:F36">(E28-D28)/D28</f>
        <v>0.005870399638744638</v>
      </c>
    </row>
    <row r="29" spans="2:13" ht="15">
      <c r="B29" s="46" t="s">
        <v>22</v>
      </c>
      <c r="D29" s="39">
        <v>464</v>
      </c>
      <c r="E29" s="39">
        <f>+'HI'!W11</f>
        <v>464</v>
      </c>
      <c r="F29" s="40">
        <f t="shared" si="0"/>
        <v>0</v>
      </c>
      <c r="L29" s="61"/>
      <c r="M29" s="59"/>
    </row>
    <row r="30" spans="2:6" ht="15">
      <c r="B30" s="46" t="s">
        <v>23</v>
      </c>
      <c r="D30" s="39">
        <v>217</v>
      </c>
      <c r="E30" s="39">
        <f>+'ID'!W13</f>
        <v>217</v>
      </c>
      <c r="F30" s="40">
        <f t="shared" si="0"/>
        <v>0</v>
      </c>
    </row>
    <row r="31" spans="2:6" ht="15">
      <c r="B31" s="46" t="s">
        <v>24</v>
      </c>
      <c r="D31" s="39">
        <v>263</v>
      </c>
      <c r="E31" s="39">
        <f>+MT!W18</f>
        <v>265</v>
      </c>
      <c r="F31" s="40">
        <f t="shared" si="0"/>
        <v>0.0076045627376425855</v>
      </c>
    </row>
    <row r="32" spans="2:6" ht="15">
      <c r="B32" s="46" t="s">
        <v>25</v>
      </c>
      <c r="D32" s="39">
        <v>137</v>
      </c>
      <c r="E32" s="39">
        <f>+NV!W12</f>
        <v>147</v>
      </c>
      <c r="F32" s="40">
        <f t="shared" si="0"/>
        <v>0.072992700729927</v>
      </c>
    </row>
    <row r="33" spans="2:6" ht="15">
      <c r="B33" s="46" t="s">
        <v>26</v>
      </c>
      <c r="D33" s="39">
        <v>62</v>
      </c>
      <c r="E33" s="39">
        <f>+OR!W20</f>
        <v>47</v>
      </c>
      <c r="F33" s="40">
        <f t="shared" si="0"/>
        <v>-0.24193548387096775</v>
      </c>
    </row>
    <row r="34" spans="2:6" ht="15">
      <c r="B34" s="46" t="s">
        <v>27</v>
      </c>
      <c r="D34" s="39">
        <v>2</v>
      </c>
      <c r="E34" s="39">
        <f>+PC!W12</f>
        <v>5</v>
      </c>
      <c r="F34" s="40">
        <f t="shared" si="0"/>
        <v>1.5</v>
      </c>
    </row>
    <row r="35" spans="2:6" ht="15">
      <c r="B35" s="46" t="s">
        <v>28</v>
      </c>
      <c r="D35" s="39">
        <v>56</v>
      </c>
      <c r="E35" s="39">
        <f>+WA!W24</f>
        <v>77</v>
      </c>
      <c r="F35" s="40">
        <f t="shared" si="0"/>
        <v>0.375</v>
      </c>
    </row>
    <row r="36" spans="2:13" ht="15">
      <c r="B36" s="46" t="s">
        <v>29</v>
      </c>
      <c r="D36" s="39">
        <v>35</v>
      </c>
      <c r="E36" s="39">
        <f>+WY!W14</f>
        <v>31</v>
      </c>
      <c r="F36" s="40">
        <f t="shared" si="0"/>
        <v>-0.11428571428571428</v>
      </c>
      <c r="M36" s="62"/>
    </row>
    <row r="37" spans="4:6" ht="15">
      <c r="D37" s="41"/>
      <c r="E37" s="41"/>
      <c r="F37" s="33"/>
    </row>
    <row r="38" spans="1:6" ht="15">
      <c r="A38" s="46"/>
      <c r="B38" s="55" t="s">
        <v>93</v>
      </c>
      <c r="D38" s="42">
        <f>SUM(D27:D36)</f>
        <v>5678</v>
      </c>
      <c r="E38" s="42">
        <f>SUM(E27:E36)</f>
        <v>5722</v>
      </c>
      <c r="F38" s="36">
        <f>(+$E$38/$D$38)-1</f>
        <v>0.00774920746741814</v>
      </c>
    </row>
  </sheetData>
  <sheetProtection/>
  <mergeCells count="2">
    <mergeCell ref="P7:Q7"/>
    <mergeCell ref="D24:E24"/>
  </mergeCells>
  <conditionalFormatting sqref="F27:F36">
    <cfRule type="cellIs" priority="2" dxfId="59" operator="lessThan">
      <formula>0</formula>
    </cfRule>
  </conditionalFormatting>
  <conditionalFormatting sqref="F10:F19 J10:J19 N10:N19 N21 J21 F21 F38">
    <cfRule type="cellIs" priority="1" dxfId="60" operator="lessThan" stopIfTrue="1">
      <formula>0</formula>
    </cfRule>
  </conditionalFormatting>
  <printOptions/>
  <pageMargins left="0.3" right="0.3" top="0.6" bottom="0.4" header="0.2" footer="0.2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7109375" style="4" customWidth="1"/>
    <col min="2" max="2" width="24.14062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7.8515625" style="4" customWidth="1"/>
    <col min="9" max="15" width="7.00390625" style="4" customWidth="1"/>
    <col min="16" max="16" width="9.00390625" style="21" customWidth="1"/>
    <col min="17" max="17" width="9.28125" style="69" bestFit="1" customWidth="1"/>
    <col min="18" max="18" width="6.57421875" style="30" customWidth="1"/>
    <col min="19" max="19" width="13.0039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21</v>
      </c>
      <c r="I1" s="65"/>
      <c r="J1" s="65"/>
      <c r="K1" s="66"/>
      <c r="L1" s="65"/>
      <c r="M1" s="67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127</v>
      </c>
      <c r="I2" s="74"/>
      <c r="J2" s="66"/>
      <c r="K2" s="66"/>
      <c r="L2" s="74"/>
      <c r="M2" s="72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123</v>
      </c>
      <c r="I3" s="83"/>
      <c r="J3" s="83"/>
      <c r="K3" s="48"/>
      <c r="L3" s="83"/>
      <c r="M3" s="83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29" t="s">
        <v>104</v>
      </c>
      <c r="U4" s="230"/>
      <c r="V4" s="230"/>
      <c r="W4" s="230"/>
      <c r="X4" s="230"/>
      <c r="Y4" s="231"/>
      <c r="Z4" s="10" t="s">
        <v>105</v>
      </c>
    </row>
    <row r="5" spans="1:26" s="97" customFormat="1" ht="46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120</v>
      </c>
      <c r="Q5" s="9" t="s">
        <v>124</v>
      </c>
      <c r="R5" s="6" t="s">
        <v>121</v>
      </c>
      <c r="S5" s="96" t="s">
        <v>91</v>
      </c>
      <c r="T5" s="11" t="s">
        <v>106</v>
      </c>
      <c r="U5" s="11" t="s">
        <v>107</v>
      </c>
      <c r="V5" s="11" t="s">
        <v>117</v>
      </c>
      <c r="W5" s="11" t="s">
        <v>108</v>
      </c>
      <c r="X5" s="11" t="s">
        <v>126</v>
      </c>
      <c r="Y5" s="11" t="s">
        <v>116</v>
      </c>
      <c r="Z5" s="12" t="s">
        <v>125</v>
      </c>
    </row>
    <row r="6" spans="1:26" ht="12.75" customHeight="1">
      <c r="A6" s="149">
        <v>30</v>
      </c>
      <c r="B6" s="150" t="s">
        <v>30</v>
      </c>
      <c r="C6" s="213">
        <v>1653</v>
      </c>
      <c r="D6" s="209">
        <v>1626</v>
      </c>
      <c r="E6" s="209"/>
      <c r="F6" s="210"/>
      <c r="G6" s="209"/>
      <c r="H6" s="202"/>
      <c r="I6" s="202"/>
      <c r="J6" s="205"/>
      <c r="K6" s="202"/>
      <c r="L6" s="202"/>
      <c r="M6" s="211"/>
      <c r="N6" s="202"/>
      <c r="O6" s="213"/>
      <c r="P6" s="105">
        <f>SUM(D6-C6)</f>
        <v>-27</v>
      </c>
      <c r="Q6" s="106">
        <f>SUM(P6/C6)</f>
        <v>-0.016333938294010888</v>
      </c>
      <c r="R6" s="107">
        <f>C6*(1+3%)</f>
        <v>1702.5900000000001</v>
      </c>
      <c r="S6" s="108">
        <f>Q6</f>
        <v>-0.016333938294010888</v>
      </c>
      <c r="T6" s="109" t="str">
        <f>IF(U6&gt;1000,"SM",IF(U6&gt;500,"MG",IF(U6&gt;300,"L",IF(U6&gt;100,"M",IF(U6&gt;10,"S")))))</f>
        <v>SM</v>
      </c>
      <c r="U6" s="107">
        <v>3204</v>
      </c>
      <c r="V6" s="109">
        <v>104</v>
      </c>
      <c r="W6" s="109">
        <f>U6-D6-V6</f>
        <v>1474</v>
      </c>
      <c r="X6" s="110"/>
      <c r="Y6" s="34">
        <f>(D6+V6)/U6</f>
        <v>0.5399500624219725</v>
      </c>
      <c r="Z6" s="109"/>
    </row>
    <row r="7" spans="1:26" ht="12.75" customHeight="1">
      <c r="A7" s="149">
        <v>47</v>
      </c>
      <c r="B7" s="150" t="s">
        <v>31</v>
      </c>
      <c r="C7" s="213">
        <v>1653</v>
      </c>
      <c r="D7" s="209">
        <v>1636</v>
      </c>
      <c r="E7" s="209"/>
      <c r="F7" s="210"/>
      <c r="G7" s="209"/>
      <c r="H7" s="202"/>
      <c r="I7" s="202"/>
      <c r="J7" s="205"/>
      <c r="K7" s="202"/>
      <c r="L7" s="202"/>
      <c r="M7" s="211"/>
      <c r="N7" s="202"/>
      <c r="O7" s="213"/>
      <c r="P7" s="105">
        <f aca="true" t="shared" si="0" ref="P7:P23">SUM(D7-C7)</f>
        <v>-17</v>
      </c>
      <c r="Q7" s="106">
        <f aca="true" t="shared" si="1" ref="Q7:Q20">SUM(P7/C7)</f>
        <v>-0.0102843315184513</v>
      </c>
      <c r="R7" s="107">
        <f aca="true" t="shared" si="2" ref="R7:R20">C7*(1+3%)</f>
        <v>1702.5900000000001</v>
      </c>
      <c r="S7" s="108">
        <f aca="true" t="shared" si="3" ref="S7:S23">Q7</f>
        <v>-0.0102843315184513</v>
      </c>
      <c r="T7" s="109" t="str">
        <f aca="true" t="shared" si="4" ref="T7:T23">IF(U7&gt;1000,"SM",IF(U7&gt;500,"MG",IF(U7&gt;300,"L",IF(U7&gt;100,"M",IF(U7&gt;10,"S")))))</f>
        <v>SM</v>
      </c>
      <c r="U7" s="107">
        <v>3327</v>
      </c>
      <c r="V7" s="109">
        <v>97</v>
      </c>
      <c r="W7" s="109">
        <f aca="true" t="shared" si="5" ref="W7:W23">U7-D7-V7</f>
        <v>1594</v>
      </c>
      <c r="X7" s="110"/>
      <c r="Y7" s="34">
        <f aca="true" t="shared" si="6" ref="Y7:Y23">(D7+V7)/U7</f>
        <v>0.5208896904117823</v>
      </c>
      <c r="Z7" s="109"/>
    </row>
    <row r="8" spans="1:26" ht="12.75" customHeight="1">
      <c r="A8" s="149">
        <v>107</v>
      </c>
      <c r="B8" s="150" t="s">
        <v>89</v>
      </c>
      <c r="C8" s="211">
        <v>91</v>
      </c>
      <c r="D8" s="209">
        <v>91</v>
      </c>
      <c r="E8" s="209"/>
      <c r="F8" s="210"/>
      <c r="G8" s="209"/>
      <c r="H8" s="202"/>
      <c r="I8" s="202"/>
      <c r="J8" s="205"/>
      <c r="K8" s="202"/>
      <c r="L8" s="202"/>
      <c r="M8" s="211"/>
      <c r="N8" s="202"/>
      <c r="O8" s="211"/>
      <c r="P8" s="105">
        <f t="shared" si="0"/>
        <v>0</v>
      </c>
      <c r="Q8" s="106">
        <f>SUM(P8/C8)</f>
        <v>0</v>
      </c>
      <c r="R8" s="107">
        <f>C8*(1+3%)</f>
        <v>93.73</v>
      </c>
      <c r="S8" s="108">
        <f t="shared" si="3"/>
        <v>0</v>
      </c>
      <c r="T8" s="109" t="str">
        <f t="shared" si="4"/>
        <v>M</v>
      </c>
      <c r="U8" s="107">
        <v>181</v>
      </c>
      <c r="V8" s="109">
        <v>3</v>
      </c>
      <c r="W8" s="109">
        <f t="shared" si="5"/>
        <v>87</v>
      </c>
      <c r="X8" s="110"/>
      <c r="Y8" s="34">
        <f t="shared" si="6"/>
        <v>0.5193370165745856</v>
      </c>
      <c r="Z8" s="109"/>
    </row>
    <row r="9" spans="1:26" ht="12.75" customHeight="1">
      <c r="A9" s="149">
        <v>114</v>
      </c>
      <c r="B9" s="150" t="s">
        <v>32</v>
      </c>
      <c r="C9" s="212">
        <v>404</v>
      </c>
      <c r="D9" s="209">
        <v>401</v>
      </c>
      <c r="E9" s="209"/>
      <c r="F9" s="210"/>
      <c r="G9" s="209"/>
      <c r="H9" s="202"/>
      <c r="I9" s="202"/>
      <c r="J9" s="205"/>
      <c r="K9" s="202"/>
      <c r="L9" s="202"/>
      <c r="M9" s="211"/>
      <c r="N9" s="214"/>
      <c r="O9" s="212"/>
      <c r="P9" s="105">
        <f t="shared" si="0"/>
        <v>-3</v>
      </c>
      <c r="Q9" s="106">
        <f t="shared" si="1"/>
        <v>-0.007425742574257425</v>
      </c>
      <c r="R9" s="107">
        <f t="shared" si="2"/>
        <v>416.12</v>
      </c>
      <c r="S9" s="108">
        <f t="shared" si="3"/>
        <v>-0.007425742574257425</v>
      </c>
      <c r="T9" s="109" t="str">
        <f t="shared" si="4"/>
        <v>MG</v>
      </c>
      <c r="U9" s="107">
        <v>700</v>
      </c>
      <c r="V9" s="109">
        <v>31</v>
      </c>
      <c r="W9" s="109">
        <f t="shared" si="5"/>
        <v>268</v>
      </c>
      <c r="X9" s="110"/>
      <c r="Y9" s="34">
        <f t="shared" si="6"/>
        <v>0.6171428571428571</v>
      </c>
      <c r="Z9" s="109"/>
    </row>
    <row r="10" spans="1:26" ht="12.75" customHeight="1">
      <c r="A10" s="149">
        <v>117</v>
      </c>
      <c r="B10" s="150" t="s">
        <v>90</v>
      </c>
      <c r="C10" s="209">
        <v>24</v>
      </c>
      <c r="D10" s="209">
        <v>28</v>
      </c>
      <c r="E10" s="209"/>
      <c r="F10" s="210"/>
      <c r="G10" s="209"/>
      <c r="H10" s="202"/>
      <c r="I10" s="202"/>
      <c r="J10" s="205"/>
      <c r="K10" s="202"/>
      <c r="L10" s="202"/>
      <c r="M10" s="209"/>
      <c r="N10" s="202"/>
      <c r="O10" s="209"/>
      <c r="P10" s="105">
        <f t="shared" si="0"/>
        <v>4</v>
      </c>
      <c r="Q10" s="106">
        <f t="shared" si="1"/>
        <v>0.16666666666666666</v>
      </c>
      <c r="R10" s="107">
        <f t="shared" si="2"/>
        <v>24.72</v>
      </c>
      <c r="S10" s="108">
        <f t="shared" si="3"/>
        <v>0.16666666666666666</v>
      </c>
      <c r="T10" s="109" t="str">
        <f t="shared" si="4"/>
        <v>S</v>
      </c>
      <c r="U10" s="107">
        <v>73</v>
      </c>
      <c r="V10" s="109">
        <v>1</v>
      </c>
      <c r="W10" s="109">
        <f t="shared" si="5"/>
        <v>44</v>
      </c>
      <c r="X10" s="110"/>
      <c r="Y10" s="34">
        <f t="shared" si="6"/>
        <v>0.3972602739726027</v>
      </c>
      <c r="Z10" s="109"/>
    </row>
    <row r="11" spans="1:26" ht="12.75" customHeight="1">
      <c r="A11" s="149">
        <v>130</v>
      </c>
      <c r="B11" s="150" t="s">
        <v>33</v>
      </c>
      <c r="C11" s="211">
        <v>456</v>
      </c>
      <c r="D11" s="209">
        <v>461</v>
      </c>
      <c r="E11" s="209"/>
      <c r="F11" s="210"/>
      <c r="G11" s="209"/>
      <c r="H11" s="202"/>
      <c r="I11" s="202"/>
      <c r="J11" s="205"/>
      <c r="K11" s="202"/>
      <c r="L11" s="202"/>
      <c r="M11" s="211"/>
      <c r="N11" s="202"/>
      <c r="O11" s="211"/>
      <c r="P11" s="105">
        <f t="shared" si="0"/>
        <v>5</v>
      </c>
      <c r="Q11" s="106">
        <f t="shared" si="1"/>
        <v>0.010964912280701754</v>
      </c>
      <c r="R11" s="107">
        <f t="shared" si="2"/>
        <v>469.68</v>
      </c>
      <c r="S11" s="108">
        <f t="shared" si="3"/>
        <v>0.010964912280701754</v>
      </c>
      <c r="T11" s="109" t="str">
        <f t="shared" si="4"/>
        <v>MG</v>
      </c>
      <c r="U11" s="107">
        <v>990</v>
      </c>
      <c r="V11" s="109">
        <v>12</v>
      </c>
      <c r="W11" s="109">
        <f t="shared" si="5"/>
        <v>517</v>
      </c>
      <c r="X11" s="110"/>
      <c r="Y11" s="34">
        <f t="shared" si="6"/>
        <v>0.4777777777777778</v>
      </c>
      <c r="Z11" s="109"/>
    </row>
    <row r="12" spans="1:26" ht="12.75" customHeight="1">
      <c r="A12" s="149">
        <v>184</v>
      </c>
      <c r="B12" s="150" t="s">
        <v>34</v>
      </c>
      <c r="C12" s="211">
        <v>127</v>
      </c>
      <c r="D12" s="209">
        <v>125</v>
      </c>
      <c r="E12" s="209"/>
      <c r="F12" s="210"/>
      <c r="G12" s="209"/>
      <c r="H12" s="202"/>
      <c r="I12" s="202"/>
      <c r="J12" s="205"/>
      <c r="K12" s="202"/>
      <c r="L12" s="202"/>
      <c r="M12" s="211"/>
      <c r="N12" s="202"/>
      <c r="O12" s="211"/>
      <c r="P12" s="105">
        <f t="shared" si="0"/>
        <v>-2</v>
      </c>
      <c r="Q12" s="106">
        <f t="shared" si="1"/>
        <v>-0.015748031496062992</v>
      </c>
      <c r="R12" s="107">
        <f t="shared" si="2"/>
        <v>130.81</v>
      </c>
      <c r="S12" s="108">
        <f t="shared" si="3"/>
        <v>-0.015748031496062992</v>
      </c>
      <c r="T12" s="109" t="str">
        <f t="shared" si="4"/>
        <v>M</v>
      </c>
      <c r="U12" s="107">
        <v>261</v>
      </c>
      <c r="V12" s="109">
        <v>12</v>
      </c>
      <c r="W12" s="109">
        <f t="shared" si="5"/>
        <v>124</v>
      </c>
      <c r="X12" s="110"/>
      <c r="Y12" s="34">
        <f t="shared" si="6"/>
        <v>0.524904214559387</v>
      </c>
      <c r="Z12" s="109"/>
    </row>
    <row r="13" spans="1:26" ht="12.75" customHeight="1">
      <c r="A13" s="149">
        <v>344</v>
      </c>
      <c r="B13" s="150" t="s">
        <v>88</v>
      </c>
      <c r="C13" s="211">
        <v>35</v>
      </c>
      <c r="D13" s="209">
        <v>37</v>
      </c>
      <c r="E13" s="209"/>
      <c r="F13" s="210"/>
      <c r="G13" s="209"/>
      <c r="H13" s="202"/>
      <c r="I13" s="202"/>
      <c r="J13" s="205"/>
      <c r="K13" s="202"/>
      <c r="L13" s="202"/>
      <c r="M13" s="211"/>
      <c r="N13" s="202"/>
      <c r="O13" s="211"/>
      <c r="P13" s="105">
        <f t="shared" si="0"/>
        <v>2</v>
      </c>
      <c r="Q13" s="106">
        <f t="shared" si="1"/>
        <v>0.05714285714285714</v>
      </c>
      <c r="R13" s="107">
        <f t="shared" si="2"/>
        <v>36.050000000000004</v>
      </c>
      <c r="S13" s="108">
        <f t="shared" si="3"/>
        <v>0.05714285714285714</v>
      </c>
      <c r="T13" s="109" t="str">
        <f t="shared" si="4"/>
        <v>S</v>
      </c>
      <c r="U13" s="107">
        <v>80</v>
      </c>
      <c r="V13" s="109">
        <v>5</v>
      </c>
      <c r="W13" s="109">
        <f t="shared" si="5"/>
        <v>38</v>
      </c>
      <c r="X13" s="110"/>
      <c r="Y13" s="34">
        <f t="shared" si="6"/>
        <v>0.525</v>
      </c>
      <c r="Z13" s="109"/>
    </row>
    <row r="14" spans="1:26" ht="12.75" customHeight="1">
      <c r="A14" s="149">
        <v>393</v>
      </c>
      <c r="B14" s="150" t="s">
        <v>35</v>
      </c>
      <c r="C14" s="211">
        <v>55</v>
      </c>
      <c r="D14" s="209">
        <v>54</v>
      </c>
      <c r="E14" s="209"/>
      <c r="F14" s="210"/>
      <c r="G14" s="209"/>
      <c r="H14" s="202"/>
      <c r="I14" s="202"/>
      <c r="J14" s="205"/>
      <c r="K14" s="202"/>
      <c r="L14" s="202"/>
      <c r="M14" s="211"/>
      <c r="N14" s="202"/>
      <c r="O14" s="211"/>
      <c r="P14" s="105">
        <f t="shared" si="0"/>
        <v>-1</v>
      </c>
      <c r="Q14" s="106">
        <f t="shared" si="1"/>
        <v>-0.01818181818181818</v>
      </c>
      <c r="R14" s="107">
        <f t="shared" si="2"/>
        <v>56.65</v>
      </c>
      <c r="S14" s="108">
        <f t="shared" si="3"/>
        <v>-0.01818181818181818</v>
      </c>
      <c r="T14" s="109" t="str">
        <f t="shared" si="4"/>
        <v>M</v>
      </c>
      <c r="U14" s="107">
        <v>101</v>
      </c>
      <c r="V14" s="109">
        <v>3</v>
      </c>
      <c r="W14" s="109">
        <f t="shared" si="5"/>
        <v>44</v>
      </c>
      <c r="X14" s="110"/>
      <c r="Y14" s="34">
        <f t="shared" si="6"/>
        <v>0.5643564356435643</v>
      </c>
      <c r="Z14" s="109"/>
    </row>
    <row r="15" spans="1:26" ht="12.75" customHeight="1">
      <c r="A15" s="149">
        <v>461</v>
      </c>
      <c r="B15" s="150" t="s">
        <v>86</v>
      </c>
      <c r="C15" s="213">
        <v>111</v>
      </c>
      <c r="D15" s="209">
        <v>114</v>
      </c>
      <c r="E15" s="209"/>
      <c r="F15" s="210"/>
      <c r="G15" s="209"/>
      <c r="H15" s="202"/>
      <c r="I15" s="202"/>
      <c r="J15" s="205"/>
      <c r="K15" s="202"/>
      <c r="L15" s="202"/>
      <c r="M15" s="211"/>
      <c r="N15" s="202"/>
      <c r="O15" s="213"/>
      <c r="P15" s="105">
        <f t="shared" si="0"/>
        <v>3</v>
      </c>
      <c r="Q15" s="106">
        <f t="shared" si="1"/>
        <v>0.02702702702702703</v>
      </c>
      <c r="R15" s="107">
        <f t="shared" si="2"/>
        <v>114.33</v>
      </c>
      <c r="S15" s="108">
        <f t="shared" si="3"/>
        <v>0.02702702702702703</v>
      </c>
      <c r="T15" s="109" t="str">
        <f t="shared" si="4"/>
        <v>M</v>
      </c>
      <c r="U15" s="107">
        <v>223</v>
      </c>
      <c r="V15" s="109">
        <v>6</v>
      </c>
      <c r="W15" s="109">
        <f t="shared" si="5"/>
        <v>103</v>
      </c>
      <c r="X15" s="110"/>
      <c r="Y15" s="34">
        <f t="shared" si="6"/>
        <v>0.5381165919282511</v>
      </c>
      <c r="Z15" s="109"/>
    </row>
    <row r="16" spans="1:26" ht="12.75" customHeight="1">
      <c r="A16" s="149">
        <v>499</v>
      </c>
      <c r="B16" s="150" t="s">
        <v>87</v>
      </c>
      <c r="C16" s="211">
        <v>65</v>
      </c>
      <c r="D16" s="209">
        <v>68</v>
      </c>
      <c r="E16" s="209"/>
      <c r="F16" s="210"/>
      <c r="G16" s="209"/>
      <c r="H16" s="202"/>
      <c r="I16" s="202"/>
      <c r="J16" s="205"/>
      <c r="K16" s="202"/>
      <c r="L16" s="202"/>
      <c r="M16" s="211"/>
      <c r="N16" s="202"/>
      <c r="O16" s="211"/>
      <c r="P16" s="105">
        <f t="shared" si="0"/>
        <v>3</v>
      </c>
      <c r="Q16" s="106">
        <f t="shared" si="1"/>
        <v>0.046153846153846156</v>
      </c>
      <c r="R16" s="107">
        <f t="shared" si="2"/>
        <v>66.95</v>
      </c>
      <c r="S16" s="108">
        <f t="shared" si="3"/>
        <v>0.046153846153846156</v>
      </c>
      <c r="T16" s="109" t="str">
        <f t="shared" si="4"/>
        <v>M</v>
      </c>
      <c r="U16" s="107">
        <v>112</v>
      </c>
      <c r="V16" s="109">
        <v>2</v>
      </c>
      <c r="W16" s="109">
        <f t="shared" si="5"/>
        <v>42</v>
      </c>
      <c r="X16" s="110"/>
      <c r="Y16" s="34">
        <f t="shared" si="6"/>
        <v>0.625</v>
      </c>
      <c r="Z16" s="109"/>
    </row>
    <row r="17" spans="1:26" ht="12.75" customHeight="1">
      <c r="A17" s="149">
        <v>640</v>
      </c>
      <c r="B17" s="150" t="s">
        <v>36</v>
      </c>
      <c r="C17" s="211">
        <v>36</v>
      </c>
      <c r="D17" s="209">
        <v>37</v>
      </c>
      <c r="E17" s="209"/>
      <c r="F17" s="210"/>
      <c r="G17" s="209"/>
      <c r="H17" s="202"/>
      <c r="I17" s="202"/>
      <c r="J17" s="205"/>
      <c r="K17" s="203"/>
      <c r="L17" s="202"/>
      <c r="M17" s="211"/>
      <c r="N17" s="202"/>
      <c r="O17" s="211"/>
      <c r="P17" s="105">
        <f t="shared" si="0"/>
        <v>1</v>
      </c>
      <c r="Q17" s="106">
        <f t="shared" si="1"/>
        <v>0.027777777777777776</v>
      </c>
      <c r="R17" s="107">
        <f t="shared" si="2"/>
        <v>37.08</v>
      </c>
      <c r="S17" s="108">
        <f t="shared" si="3"/>
        <v>0.027777777777777776</v>
      </c>
      <c r="T17" s="109" t="str">
        <f t="shared" si="4"/>
        <v>S</v>
      </c>
      <c r="U17" s="107">
        <v>74</v>
      </c>
      <c r="V17" s="109">
        <v>4</v>
      </c>
      <c r="W17" s="109">
        <f t="shared" si="5"/>
        <v>33</v>
      </c>
      <c r="X17" s="110"/>
      <c r="Y17" s="34">
        <f t="shared" si="6"/>
        <v>0.5540540540540541</v>
      </c>
      <c r="Z17" s="109"/>
    </row>
    <row r="18" spans="1:26" ht="12.75" customHeight="1">
      <c r="A18" s="149">
        <v>651</v>
      </c>
      <c r="B18" s="152" t="s">
        <v>37</v>
      </c>
      <c r="C18" s="211">
        <v>38</v>
      </c>
      <c r="D18" s="209">
        <v>39</v>
      </c>
      <c r="E18" s="209"/>
      <c r="F18" s="210"/>
      <c r="G18" s="209"/>
      <c r="H18" s="202"/>
      <c r="I18" s="202"/>
      <c r="J18" s="205"/>
      <c r="K18" s="202"/>
      <c r="L18" s="202"/>
      <c r="M18" s="211"/>
      <c r="N18" s="202"/>
      <c r="O18" s="211"/>
      <c r="P18" s="105">
        <f t="shared" si="0"/>
        <v>1</v>
      </c>
      <c r="Q18" s="106">
        <f t="shared" si="1"/>
        <v>0.02631578947368421</v>
      </c>
      <c r="R18" s="107">
        <f t="shared" si="2"/>
        <v>39.14</v>
      </c>
      <c r="S18" s="108">
        <f t="shared" si="3"/>
        <v>0.02631578947368421</v>
      </c>
      <c r="T18" s="109" t="str">
        <f t="shared" si="4"/>
        <v>S</v>
      </c>
      <c r="U18" s="107">
        <v>89</v>
      </c>
      <c r="V18" s="109">
        <v>0</v>
      </c>
      <c r="W18" s="109">
        <f t="shared" si="5"/>
        <v>50</v>
      </c>
      <c r="X18" s="110"/>
      <c r="Y18" s="34">
        <f t="shared" si="6"/>
        <v>0.43820224719101125</v>
      </c>
      <c r="Z18" s="109"/>
    </row>
    <row r="19" spans="1:26" ht="12.75" customHeight="1">
      <c r="A19" s="153">
        <v>669</v>
      </c>
      <c r="B19" s="154" t="s">
        <v>38</v>
      </c>
      <c r="C19" s="218">
        <v>130</v>
      </c>
      <c r="D19" s="209">
        <v>136</v>
      </c>
      <c r="E19" s="209"/>
      <c r="F19" s="210"/>
      <c r="G19" s="209"/>
      <c r="H19" s="202"/>
      <c r="I19" s="202"/>
      <c r="J19" s="205"/>
      <c r="K19" s="202"/>
      <c r="L19" s="202"/>
      <c r="M19" s="211"/>
      <c r="N19" s="202"/>
      <c r="O19" s="211"/>
      <c r="P19" s="105">
        <f t="shared" si="0"/>
        <v>6</v>
      </c>
      <c r="Q19" s="106">
        <f t="shared" si="1"/>
        <v>0.046153846153846156</v>
      </c>
      <c r="R19" s="107">
        <f t="shared" si="2"/>
        <v>133.9</v>
      </c>
      <c r="S19" s="108">
        <f t="shared" si="3"/>
        <v>0.046153846153846156</v>
      </c>
      <c r="T19" s="109" t="str">
        <f t="shared" si="4"/>
        <v>M</v>
      </c>
      <c r="U19" s="107">
        <v>130</v>
      </c>
      <c r="V19" s="109">
        <v>0</v>
      </c>
      <c r="W19" s="109">
        <f t="shared" si="5"/>
        <v>-6</v>
      </c>
      <c r="X19" s="110"/>
      <c r="Y19" s="34">
        <f t="shared" si="6"/>
        <v>1.0461538461538462</v>
      </c>
      <c r="Z19" s="109"/>
    </row>
    <row r="20" spans="1:26" ht="12.75" customHeight="1">
      <c r="A20" s="155">
        <v>691</v>
      </c>
      <c r="B20" s="156" t="s">
        <v>39</v>
      </c>
      <c r="C20" s="218">
        <v>285</v>
      </c>
      <c r="D20" s="209">
        <v>296</v>
      </c>
      <c r="E20" s="209"/>
      <c r="F20" s="210"/>
      <c r="G20" s="215"/>
      <c r="H20" s="202"/>
      <c r="I20" s="202"/>
      <c r="J20" s="205"/>
      <c r="K20" s="202"/>
      <c r="L20" s="202"/>
      <c r="M20" s="211"/>
      <c r="N20" s="202"/>
      <c r="O20" s="211"/>
      <c r="P20" s="105">
        <f t="shared" si="0"/>
        <v>11</v>
      </c>
      <c r="Q20" s="106">
        <f t="shared" si="1"/>
        <v>0.03859649122807018</v>
      </c>
      <c r="R20" s="107">
        <f t="shared" si="2"/>
        <v>293.55</v>
      </c>
      <c r="S20" s="108">
        <f t="shared" si="3"/>
        <v>0.03859649122807018</v>
      </c>
      <c r="T20" s="109" t="str">
        <f t="shared" si="4"/>
        <v>L</v>
      </c>
      <c r="U20" s="107">
        <v>303</v>
      </c>
      <c r="V20" s="109">
        <v>7</v>
      </c>
      <c r="W20" s="109">
        <f t="shared" si="5"/>
        <v>0</v>
      </c>
      <c r="X20" s="110"/>
      <c r="Y20" s="34">
        <f t="shared" si="6"/>
        <v>1</v>
      </c>
      <c r="Z20" s="109"/>
    </row>
    <row r="21" spans="1:26" ht="12.75" customHeight="1">
      <c r="A21" s="157">
        <v>721</v>
      </c>
      <c r="B21" s="158" t="s">
        <v>40</v>
      </c>
      <c r="C21" s="216">
        <v>30</v>
      </c>
      <c r="D21" s="215">
        <v>28</v>
      </c>
      <c r="E21" s="215"/>
      <c r="F21" s="210"/>
      <c r="G21" s="215"/>
      <c r="H21" s="202"/>
      <c r="I21" s="202"/>
      <c r="J21" s="205"/>
      <c r="K21" s="202"/>
      <c r="L21" s="202"/>
      <c r="M21" s="216"/>
      <c r="N21" s="202"/>
      <c r="O21" s="216"/>
      <c r="P21" s="105">
        <f t="shared" si="0"/>
        <v>-2</v>
      </c>
      <c r="Q21" s="106">
        <f>SUM(P21/C21)</f>
        <v>-0.06666666666666667</v>
      </c>
      <c r="R21" s="107">
        <f>C21*(1+3%)</f>
        <v>30.900000000000002</v>
      </c>
      <c r="S21" s="108">
        <f t="shared" si="3"/>
        <v>-0.06666666666666667</v>
      </c>
      <c r="T21" s="109" t="str">
        <f t="shared" si="4"/>
        <v>S</v>
      </c>
      <c r="U21" s="107">
        <v>65</v>
      </c>
      <c r="V21" s="109">
        <v>0</v>
      </c>
      <c r="W21" s="109">
        <f t="shared" si="5"/>
        <v>37</v>
      </c>
      <c r="X21" s="110"/>
      <c r="Y21" s="34">
        <f t="shared" si="6"/>
        <v>0.4307692307692308</v>
      </c>
      <c r="Z21" s="109"/>
    </row>
    <row r="22" spans="1:26" ht="12.75" customHeight="1">
      <c r="A22" s="155">
        <v>748</v>
      </c>
      <c r="B22" s="159" t="s">
        <v>98</v>
      </c>
      <c r="C22" s="218">
        <v>54</v>
      </c>
      <c r="D22" s="209">
        <v>54</v>
      </c>
      <c r="E22" s="209"/>
      <c r="F22" s="210"/>
      <c r="G22" s="215"/>
      <c r="H22" s="202"/>
      <c r="I22" s="202"/>
      <c r="J22" s="205"/>
      <c r="K22" s="202"/>
      <c r="L22" s="202"/>
      <c r="M22" s="211"/>
      <c r="N22" s="202"/>
      <c r="O22" s="211"/>
      <c r="P22" s="105">
        <f t="shared" si="0"/>
        <v>0</v>
      </c>
      <c r="Q22" s="106">
        <f>SUM(P22/C22)</f>
        <v>0</v>
      </c>
      <c r="R22" s="107">
        <f>C22*(1+3%)</f>
        <v>55.620000000000005</v>
      </c>
      <c r="S22" s="108">
        <f t="shared" si="3"/>
        <v>0</v>
      </c>
      <c r="T22" s="109" t="str">
        <f t="shared" si="4"/>
        <v>S</v>
      </c>
      <c r="U22" s="107">
        <v>57</v>
      </c>
      <c r="V22" s="109">
        <v>2</v>
      </c>
      <c r="W22" s="109">
        <f t="shared" si="5"/>
        <v>1</v>
      </c>
      <c r="X22" s="110"/>
      <c r="Y22" s="34">
        <f t="shared" si="6"/>
        <v>0.9824561403508771</v>
      </c>
      <c r="Z22" s="109"/>
    </row>
    <row r="23" spans="1:26" ht="12.75" customHeight="1">
      <c r="A23" s="155">
        <v>3006</v>
      </c>
      <c r="B23" s="156" t="s">
        <v>99</v>
      </c>
      <c r="C23" s="218">
        <v>52</v>
      </c>
      <c r="D23" s="215">
        <v>49</v>
      </c>
      <c r="E23" s="215"/>
      <c r="F23" s="210"/>
      <c r="G23" s="215"/>
      <c r="H23" s="202"/>
      <c r="I23" s="202"/>
      <c r="J23" s="205"/>
      <c r="K23" s="202"/>
      <c r="L23" s="202"/>
      <c r="M23" s="211"/>
      <c r="N23" s="202"/>
      <c r="O23" s="211"/>
      <c r="P23" s="105">
        <f t="shared" si="0"/>
        <v>-3</v>
      </c>
      <c r="Q23" s="106">
        <f>SUM(P23/C23)</f>
        <v>-0.057692307692307696</v>
      </c>
      <c r="R23" s="107">
        <f>C23*(1+3%)</f>
        <v>53.56</v>
      </c>
      <c r="S23" s="108">
        <f t="shared" si="3"/>
        <v>-0.057692307692307696</v>
      </c>
      <c r="T23" s="109" t="str">
        <f t="shared" si="4"/>
        <v>S</v>
      </c>
      <c r="U23" s="107">
        <v>62</v>
      </c>
      <c r="V23" s="109">
        <v>8</v>
      </c>
      <c r="W23" s="109">
        <f t="shared" si="5"/>
        <v>5</v>
      </c>
      <c r="X23" s="110"/>
      <c r="Y23" s="34">
        <f t="shared" si="6"/>
        <v>0.9193548387096774</v>
      </c>
      <c r="Z23" s="109"/>
    </row>
    <row r="24" spans="1:26" ht="12.75">
      <c r="A24" s="155"/>
      <c r="B24" s="158"/>
      <c r="C24" s="151"/>
      <c r="D24" s="117"/>
      <c r="E24" s="117"/>
      <c r="F24" s="117"/>
      <c r="G24" s="117"/>
      <c r="H24" s="117"/>
      <c r="I24" s="118"/>
      <c r="J24" s="119"/>
      <c r="K24" s="120"/>
      <c r="L24" s="120"/>
      <c r="M24" s="120"/>
      <c r="N24" s="120"/>
      <c r="O24" s="121"/>
      <c r="P24" s="105" t="s">
        <v>1</v>
      </c>
      <c r="Q24" s="106"/>
      <c r="R24" s="107"/>
      <c r="S24" s="110"/>
      <c r="T24" s="110"/>
      <c r="U24" s="110"/>
      <c r="V24" s="110"/>
      <c r="W24" s="110"/>
      <c r="X24" s="110"/>
      <c r="Y24" s="34"/>
      <c r="Z24" s="110"/>
    </row>
    <row r="25" spans="1:26" s="128" customFormat="1" ht="12.75">
      <c r="A25" s="112" t="s">
        <v>1</v>
      </c>
      <c r="B25" s="123" t="s">
        <v>3</v>
      </c>
      <c r="C25" s="151">
        <f aca="true" t="shared" si="7" ref="C25:O25">SUM(C6:C23)</f>
        <v>5299</v>
      </c>
      <c r="D25" s="151">
        <f t="shared" si="7"/>
        <v>5280</v>
      </c>
      <c r="E25" s="151">
        <f t="shared" si="7"/>
        <v>0</v>
      </c>
      <c r="F25" s="151">
        <f t="shared" si="7"/>
        <v>0</v>
      </c>
      <c r="G25" s="151">
        <f t="shared" si="7"/>
        <v>0</v>
      </c>
      <c r="H25" s="151">
        <f t="shared" si="7"/>
        <v>0</v>
      </c>
      <c r="I25" s="151">
        <f t="shared" si="7"/>
        <v>0</v>
      </c>
      <c r="J25" s="151">
        <f t="shared" si="7"/>
        <v>0</v>
      </c>
      <c r="K25" s="151">
        <f t="shared" si="7"/>
        <v>0</v>
      </c>
      <c r="L25" s="151">
        <f t="shared" si="7"/>
        <v>0</v>
      </c>
      <c r="M25" s="151">
        <f t="shared" si="7"/>
        <v>0</v>
      </c>
      <c r="N25" s="126">
        <f t="shared" si="7"/>
        <v>0</v>
      </c>
      <c r="O25" s="126">
        <f t="shared" si="7"/>
        <v>0</v>
      </c>
      <c r="P25" s="105">
        <f>SUM(D25-C25)</f>
        <v>-19</v>
      </c>
      <c r="Q25" s="125">
        <f>SUM(P25/C25)</f>
        <v>-0.0035855821853179844</v>
      </c>
      <c r="R25" s="126">
        <f>C25*(1+3%)</f>
        <v>5457.97</v>
      </c>
      <c r="S25" s="108">
        <f>Q25</f>
        <v>-0.0035855821853179844</v>
      </c>
      <c r="T25" s="127"/>
      <c r="U25" s="127">
        <f>SUM(U6:U23)</f>
        <v>10032</v>
      </c>
      <c r="V25" s="127">
        <f>SUM(V6:V23)</f>
        <v>297</v>
      </c>
      <c r="W25" s="127">
        <f>SUM(W6:W23)</f>
        <v>4455</v>
      </c>
      <c r="X25" s="127"/>
      <c r="Y25" s="34">
        <f>(D25+V25)/U25</f>
        <v>0.555921052631579</v>
      </c>
      <c r="Z25" s="127"/>
    </row>
    <row r="26" spans="1:19" s="1" customFormat="1" ht="12.75">
      <c r="A26" s="1" t="s">
        <v>102</v>
      </c>
      <c r="P26" s="2"/>
      <c r="Q26" s="5"/>
      <c r="R26" s="129"/>
      <c r="S26" s="130"/>
    </row>
    <row r="27" spans="2:19" s="1" customFormat="1" ht="12.75">
      <c r="B27" s="131" t="s">
        <v>94</v>
      </c>
      <c r="P27" s="2"/>
      <c r="Q27" s="5"/>
      <c r="R27" s="129"/>
      <c r="S27" s="132"/>
    </row>
    <row r="28" spans="2:19" s="1" customFormat="1" ht="12.75">
      <c r="B28" s="1" t="s">
        <v>95</v>
      </c>
      <c r="P28" s="2"/>
      <c r="Q28" s="5"/>
      <c r="R28" s="129"/>
      <c r="S28" s="132"/>
    </row>
    <row r="29" spans="2:19" s="1" customFormat="1" ht="12.75">
      <c r="B29" s="1" t="s">
        <v>118</v>
      </c>
      <c r="P29" s="2"/>
      <c r="Q29" s="5"/>
      <c r="R29" s="129"/>
      <c r="S29" s="132"/>
    </row>
    <row r="30" spans="2:19" s="1" customFormat="1" ht="12.75">
      <c r="B30" s="4"/>
      <c r="P30" s="2"/>
      <c r="Q30" s="5"/>
      <c r="R30" s="129"/>
      <c r="S30" s="132"/>
    </row>
    <row r="31" spans="2:19" ht="15.75">
      <c r="B31" s="160" t="s">
        <v>21</v>
      </c>
      <c r="C31" s="135">
        <v>41244</v>
      </c>
      <c r="D31" s="136">
        <v>41275</v>
      </c>
      <c r="E31" s="136">
        <v>41306</v>
      </c>
      <c r="F31" s="137">
        <v>41334</v>
      </c>
      <c r="G31" s="137">
        <v>41365</v>
      </c>
      <c r="H31" s="136">
        <v>41395</v>
      </c>
      <c r="I31" s="137">
        <v>41426</v>
      </c>
      <c r="J31" s="137">
        <v>41456</v>
      </c>
      <c r="K31" s="136">
        <v>41487</v>
      </c>
      <c r="L31" s="136">
        <v>41518</v>
      </c>
      <c r="M31" s="136">
        <v>41548</v>
      </c>
      <c r="N31" s="136">
        <v>41579</v>
      </c>
      <c r="O31" s="136">
        <v>41609</v>
      </c>
      <c r="P31" s="138" t="s">
        <v>122</v>
      </c>
      <c r="Q31" s="139" t="s">
        <v>16</v>
      </c>
      <c r="R31" s="138" t="s">
        <v>15</v>
      </c>
      <c r="S31" s="226" t="s">
        <v>133</v>
      </c>
    </row>
    <row r="32" spans="2:19" ht="12.75">
      <c r="B32" s="141" t="s">
        <v>11</v>
      </c>
      <c r="C32" s="100">
        <f aca="true" t="shared" si="8" ref="C32:O32">+C25</f>
        <v>5299</v>
      </c>
      <c r="D32" s="100">
        <f t="shared" si="8"/>
        <v>5280</v>
      </c>
      <c r="E32" s="100">
        <f t="shared" si="8"/>
        <v>0</v>
      </c>
      <c r="F32" s="100">
        <f t="shared" si="8"/>
        <v>0</v>
      </c>
      <c r="G32" s="100">
        <f t="shared" si="8"/>
        <v>0</v>
      </c>
      <c r="H32" s="100">
        <f t="shared" si="8"/>
        <v>0</v>
      </c>
      <c r="I32" s="100">
        <f t="shared" si="8"/>
        <v>0</v>
      </c>
      <c r="J32" s="100">
        <f t="shared" si="8"/>
        <v>0</v>
      </c>
      <c r="K32" s="100">
        <f t="shared" si="8"/>
        <v>0</v>
      </c>
      <c r="L32" s="100">
        <f t="shared" si="8"/>
        <v>0</v>
      </c>
      <c r="M32" s="100">
        <f t="shared" si="8"/>
        <v>0</v>
      </c>
      <c r="N32" s="100">
        <f t="shared" si="8"/>
        <v>0</v>
      </c>
      <c r="O32" s="100">
        <f t="shared" si="8"/>
        <v>0</v>
      </c>
      <c r="P32" s="105">
        <f>SUM(D32-C32)</f>
        <v>-19</v>
      </c>
      <c r="Q32" s="106">
        <f>SUM(P32/C32)</f>
        <v>-0.0035855821853179844</v>
      </c>
      <c r="R32" s="107">
        <f>C32*(1+3%)</f>
        <v>5457.97</v>
      </c>
      <c r="S32" s="225">
        <f>+D32/D34</f>
        <v>0.25832966387788053</v>
      </c>
    </row>
    <row r="33" spans="1:19" ht="12.75">
      <c r="A33" s="140" t="s">
        <v>1</v>
      </c>
      <c r="B33" s="110" t="s">
        <v>12</v>
      </c>
      <c r="C33" s="104">
        <v>14968</v>
      </c>
      <c r="D33" s="101">
        <v>15159</v>
      </c>
      <c r="E33" s="101"/>
      <c r="F33" s="161"/>
      <c r="G33" s="101"/>
      <c r="H33" s="101"/>
      <c r="I33" s="101"/>
      <c r="J33" s="103"/>
      <c r="K33" s="103"/>
      <c r="L33" s="202"/>
      <c r="M33" s="103"/>
      <c r="N33" s="192"/>
      <c r="O33" s="104"/>
      <c r="P33" s="105">
        <f>SUM(D33-C33)</f>
        <v>191</v>
      </c>
      <c r="Q33" s="106">
        <f>SUM(P33/C33)</f>
        <v>0.012760555852485303</v>
      </c>
      <c r="R33" s="107">
        <f>C33*(1+3%)</f>
        <v>15417.04</v>
      </c>
      <c r="S33" s="225">
        <f>+D33/D34</f>
        <v>0.7416703361221195</v>
      </c>
    </row>
    <row r="34" spans="2:19" ht="12.75">
      <c r="B34" s="142" t="s">
        <v>13</v>
      </c>
      <c r="C34" s="126">
        <f>SUM(C32:C33)</f>
        <v>20267</v>
      </c>
      <c r="D34" s="126">
        <f>SUM(D32:D33)</f>
        <v>20439</v>
      </c>
      <c r="E34" s="126">
        <f aca="true" t="shared" si="9" ref="E34:M34">SUM(E32:E33)</f>
        <v>0</v>
      </c>
      <c r="F34" s="126">
        <f t="shared" si="9"/>
        <v>0</v>
      </c>
      <c r="G34" s="126">
        <f t="shared" si="9"/>
        <v>0</v>
      </c>
      <c r="H34" s="126">
        <f t="shared" si="9"/>
        <v>0</v>
      </c>
      <c r="I34" s="126">
        <f t="shared" si="9"/>
        <v>0</v>
      </c>
      <c r="J34" s="126">
        <f t="shared" si="9"/>
        <v>0</v>
      </c>
      <c r="K34" s="126">
        <f t="shared" si="9"/>
        <v>0</v>
      </c>
      <c r="L34" s="126">
        <f t="shared" si="9"/>
        <v>0</v>
      </c>
      <c r="M34" s="126">
        <f t="shared" si="9"/>
        <v>0</v>
      </c>
      <c r="N34" s="126">
        <f>SUM(N32:N33)</f>
        <v>0</v>
      </c>
      <c r="O34" s="126">
        <f>SUM(O32:O33)</f>
        <v>0</v>
      </c>
      <c r="P34" s="105">
        <f>SUM(D34-C34)</f>
        <v>172</v>
      </c>
      <c r="Q34" s="143">
        <f>SUM(P34/C34)</f>
        <v>0.008486702521340109</v>
      </c>
      <c r="R34" s="126">
        <f>C34*(1+3%)</f>
        <v>20875.010000000002</v>
      </c>
      <c r="S34" s="225">
        <f>+D34/D34</f>
        <v>1</v>
      </c>
    </row>
    <row r="35" spans="2:18" s="140" customFormat="1" ht="12.75"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5"/>
      <c r="Q35" s="146"/>
      <c r="R35" s="145"/>
    </row>
    <row r="36" spans="2:18" s="140" customFormat="1" ht="13.5" thickBot="1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Q36" s="16"/>
      <c r="R36" s="16"/>
    </row>
    <row r="37" spans="2:18" ht="13.5" thickBot="1">
      <c r="B37" s="17" t="s">
        <v>109</v>
      </c>
      <c r="C37" s="18">
        <v>41274</v>
      </c>
      <c r="D37" s="19">
        <v>41305</v>
      </c>
      <c r="E37" s="14"/>
      <c r="F37" s="14"/>
      <c r="G37" s="14"/>
      <c r="H37" s="14"/>
      <c r="I37" s="14"/>
      <c r="J37" s="14"/>
      <c r="K37" s="14"/>
      <c r="L37" s="15"/>
      <c r="P37" s="4"/>
      <c r="Q37" s="20"/>
      <c r="R37" s="21" t="s">
        <v>132</v>
      </c>
    </row>
    <row r="38" spans="2:18" ht="12.75">
      <c r="B38" s="22" t="s">
        <v>110</v>
      </c>
      <c r="C38" s="23">
        <v>15</v>
      </c>
      <c r="D38" s="23">
        <v>15</v>
      </c>
      <c r="E38" s="14"/>
      <c r="F38" s="14"/>
      <c r="G38" s="14"/>
      <c r="H38" s="14"/>
      <c r="I38" s="14"/>
      <c r="J38" s="14"/>
      <c r="K38" s="14"/>
      <c r="L38" s="15"/>
      <c r="P38" s="4"/>
      <c r="Q38" s="224"/>
      <c r="R38" s="21" t="s">
        <v>131</v>
      </c>
    </row>
    <row r="39" spans="2:18" ht="12.75">
      <c r="B39" s="25" t="s">
        <v>111</v>
      </c>
      <c r="C39" s="26">
        <v>218</v>
      </c>
      <c r="D39" s="26">
        <v>216</v>
      </c>
      <c r="E39" s="14"/>
      <c r="F39" s="14"/>
      <c r="G39" s="14"/>
      <c r="H39" s="14"/>
      <c r="I39" s="14"/>
      <c r="J39" s="14"/>
      <c r="K39" s="14"/>
      <c r="L39" s="15"/>
      <c r="P39" s="4"/>
      <c r="Q39" s="24"/>
      <c r="R39" s="21" t="s">
        <v>129</v>
      </c>
    </row>
    <row r="40" spans="2:18" ht="13.5" thickBot="1">
      <c r="B40" s="28" t="s">
        <v>112</v>
      </c>
      <c r="C40" s="29">
        <v>932</v>
      </c>
      <c r="D40" s="29">
        <v>961</v>
      </c>
      <c r="L40" s="21"/>
      <c r="M40" s="21"/>
      <c r="N40" s="30"/>
      <c r="P40" s="4"/>
      <c r="Q40" s="27"/>
      <c r="R40" s="21" t="s">
        <v>130</v>
      </c>
    </row>
    <row r="41" spans="2:18" ht="13.5" thickBot="1">
      <c r="B41" s="31" t="s">
        <v>113</v>
      </c>
      <c r="C41" s="43">
        <f>SUM(C39:C40)</f>
        <v>1150</v>
      </c>
      <c r="D41" s="43">
        <f>SUM(D39:D40)</f>
        <v>1177</v>
      </c>
      <c r="L41" s="21"/>
      <c r="M41" s="21"/>
      <c r="N41" s="30"/>
      <c r="P41" s="4"/>
      <c r="Q41" s="4"/>
      <c r="R41" s="4"/>
    </row>
    <row r="42" ht="12.75">
      <c r="Q42" s="21"/>
    </row>
    <row r="43" spans="17:18" ht="12.75">
      <c r="Q43" s="4"/>
      <c r="R43" s="4"/>
    </row>
    <row r="44" spans="2:18" ht="12.75">
      <c r="B44" s="148"/>
      <c r="Q44" s="4"/>
      <c r="R44" s="4"/>
    </row>
    <row r="45" spans="1:15" ht="12.75">
      <c r="A45" s="147" t="s">
        <v>97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3" t="s">
        <v>96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2.75">
      <c r="A47" s="1" t="s">
        <v>103</v>
      </c>
    </row>
  </sheetData>
  <sheetProtection/>
  <mergeCells count="1">
    <mergeCell ref="T4:Y4"/>
  </mergeCells>
  <conditionalFormatting sqref="O38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S25 S6:S23">
    <cfRule type="cellIs" priority="52" dxfId="5" operator="greaterThanOrEqual">
      <formula>4%</formula>
    </cfRule>
    <cfRule type="cellIs" priority="53" dxfId="4" operator="between">
      <formula>1%</formula>
      <formula>3.99%</formula>
    </cfRule>
    <cfRule type="cellIs" priority="56" dxfId="3" operator="lessThan">
      <formula>0%</formula>
    </cfRule>
  </conditionalFormatting>
  <conditionalFormatting sqref="S6:S23">
    <cfRule type="cellIs" priority="2" dxfId="2" operator="between">
      <formula>0%</formula>
      <formula>1%</formula>
    </cfRule>
  </conditionalFormatting>
  <conditionalFormatting sqref="S25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4" customWidth="1"/>
    <col min="2" max="2" width="24.140625" style="4" customWidth="1"/>
    <col min="3" max="3" width="8.7109375" style="4" bestFit="1" customWidth="1"/>
    <col min="4" max="4" width="8.7109375" style="4" customWidth="1"/>
    <col min="5" max="15" width="7.28125" style="4" customWidth="1"/>
    <col min="16" max="16" width="7.8515625" style="21" customWidth="1"/>
    <col min="17" max="17" width="9.00390625" style="69" customWidth="1"/>
    <col min="18" max="18" width="6.140625" style="30" customWidth="1"/>
    <col min="19" max="19" width="13.14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22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127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123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29" t="s">
        <v>104</v>
      </c>
      <c r="U4" s="230"/>
      <c r="V4" s="230"/>
      <c r="W4" s="230"/>
      <c r="X4" s="230"/>
      <c r="Y4" s="231"/>
      <c r="Z4" s="10" t="s">
        <v>105</v>
      </c>
    </row>
    <row r="5" spans="1:26" s="97" customFormat="1" ht="50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120</v>
      </c>
      <c r="Q5" s="9" t="s">
        <v>124</v>
      </c>
      <c r="R5" s="6" t="s">
        <v>121</v>
      </c>
      <c r="S5" s="96" t="s">
        <v>10</v>
      </c>
      <c r="T5" s="11" t="s">
        <v>106</v>
      </c>
      <c r="U5" s="11" t="s">
        <v>107</v>
      </c>
      <c r="V5" s="11" t="s">
        <v>117</v>
      </c>
      <c r="W5" s="11" t="s">
        <v>108</v>
      </c>
      <c r="X5" s="11" t="s">
        <v>126</v>
      </c>
      <c r="Y5" s="11" t="s">
        <v>116</v>
      </c>
      <c r="Z5" s="12" t="s">
        <v>125</v>
      </c>
    </row>
    <row r="6" spans="1:26" ht="12.75">
      <c r="A6" s="162">
        <v>208</v>
      </c>
      <c r="B6" s="163" t="s">
        <v>22</v>
      </c>
      <c r="C6" s="211">
        <v>285</v>
      </c>
      <c r="D6" s="209">
        <v>285</v>
      </c>
      <c r="E6" s="209"/>
      <c r="F6" s="210"/>
      <c r="G6" s="209"/>
      <c r="H6" s="202"/>
      <c r="I6" s="202"/>
      <c r="J6" s="205"/>
      <c r="K6" s="202"/>
      <c r="L6" s="202"/>
      <c r="M6" s="211"/>
      <c r="N6" s="202"/>
      <c r="O6" s="211"/>
      <c r="P6" s="105">
        <f>SUM(D6-C6)</f>
        <v>0</v>
      </c>
      <c r="Q6" s="106">
        <f>SUM(P6/C6)</f>
        <v>0</v>
      </c>
      <c r="R6" s="107">
        <f>C6*(1+3%)</f>
        <v>293.55</v>
      </c>
      <c r="S6" s="108">
        <f>Q6</f>
        <v>0</v>
      </c>
      <c r="T6" s="109" t="str">
        <f>IF(U6&gt;1000,"SM",IF(U6&gt;500,"MG",IF(U6&gt;300,"L",IF(U6&gt;100,"M",IF(U6&gt;10,"S")))))</f>
        <v>MG</v>
      </c>
      <c r="U6" s="107">
        <v>759</v>
      </c>
      <c r="V6" s="109">
        <v>10</v>
      </c>
      <c r="W6" s="109">
        <f>U6-D6-V6</f>
        <v>464</v>
      </c>
      <c r="X6" s="110"/>
      <c r="Y6" s="34">
        <f>(D6+V6)/U6</f>
        <v>0.38866930171277997</v>
      </c>
      <c r="Z6" s="109"/>
    </row>
    <row r="7" spans="1:26" ht="12.75">
      <c r="A7" s="113" t="s">
        <v>1</v>
      </c>
      <c r="B7" s="114" t="s">
        <v>1</v>
      </c>
      <c r="C7" s="103"/>
      <c r="D7" s="101"/>
      <c r="E7" s="101" t="s">
        <v>1</v>
      </c>
      <c r="F7" s="102" t="s">
        <v>1</v>
      </c>
      <c r="G7" s="101" t="s">
        <v>1</v>
      </c>
      <c r="H7" s="101" t="s">
        <v>1</v>
      </c>
      <c r="I7" s="101" t="s">
        <v>1</v>
      </c>
      <c r="J7" s="103" t="s">
        <v>1</v>
      </c>
      <c r="K7" s="103" t="s">
        <v>1</v>
      </c>
      <c r="L7" s="103" t="s">
        <v>1</v>
      </c>
      <c r="M7" s="103" t="s">
        <v>1</v>
      </c>
      <c r="N7" s="104" t="s">
        <v>1</v>
      </c>
      <c r="O7" s="103" t="s">
        <v>1</v>
      </c>
      <c r="P7" s="105"/>
      <c r="Q7" s="106"/>
      <c r="R7" s="107"/>
      <c r="S7" s="108">
        <f>Q7</f>
        <v>0</v>
      </c>
      <c r="T7" s="110"/>
      <c r="U7" s="110"/>
      <c r="V7" s="110"/>
      <c r="W7" s="110"/>
      <c r="X7" s="110"/>
      <c r="Y7" s="34"/>
      <c r="Z7" s="110"/>
    </row>
    <row r="8" spans="1:26" ht="12.75">
      <c r="A8" s="113" t="s">
        <v>1</v>
      </c>
      <c r="B8" s="114" t="s">
        <v>1</v>
      </c>
      <c r="C8" s="103"/>
      <c r="D8" s="101"/>
      <c r="E8" s="101" t="s">
        <v>1</v>
      </c>
      <c r="F8" s="102" t="s">
        <v>1</v>
      </c>
      <c r="G8" s="101" t="s">
        <v>1</v>
      </c>
      <c r="H8" s="101" t="s">
        <v>1</v>
      </c>
      <c r="I8" s="101" t="s">
        <v>1</v>
      </c>
      <c r="J8" s="103" t="s">
        <v>1</v>
      </c>
      <c r="K8" s="103" t="s">
        <v>1</v>
      </c>
      <c r="L8" s="103" t="s">
        <v>1</v>
      </c>
      <c r="M8" s="103" t="s">
        <v>1</v>
      </c>
      <c r="N8" s="104" t="s">
        <v>1</v>
      </c>
      <c r="O8" s="103" t="s">
        <v>1</v>
      </c>
      <c r="P8" s="105"/>
      <c r="Q8" s="106"/>
      <c r="R8" s="107"/>
      <c r="S8" s="108">
        <f>Q8</f>
        <v>0</v>
      </c>
      <c r="T8" s="110"/>
      <c r="U8" s="110"/>
      <c r="V8" s="110"/>
      <c r="W8" s="110"/>
      <c r="X8" s="110"/>
      <c r="Y8" s="34"/>
      <c r="Z8" s="110"/>
    </row>
    <row r="9" spans="1:26" ht="12.75">
      <c r="A9" s="113"/>
      <c r="B9" s="114"/>
      <c r="C9" s="103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/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13" t="s">
        <v>1</v>
      </c>
      <c r="B10" s="164" t="s">
        <v>1</v>
      </c>
      <c r="C10" s="103" t="s">
        <v>1</v>
      </c>
      <c r="D10" s="101" t="s">
        <v>1</v>
      </c>
      <c r="E10" s="101" t="s">
        <v>1</v>
      </c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3" t="s">
        <v>1</v>
      </c>
      <c r="M10" s="103" t="s">
        <v>1</v>
      </c>
      <c r="N10" s="103" t="s">
        <v>1</v>
      </c>
      <c r="O10" s="103" t="s">
        <v>1</v>
      </c>
      <c r="P10" s="105"/>
      <c r="Q10" s="106"/>
      <c r="R10" s="107"/>
      <c r="S10" s="108">
        <f>Q10</f>
        <v>0</v>
      </c>
      <c r="T10" s="110"/>
      <c r="U10" s="110"/>
      <c r="V10" s="110"/>
      <c r="W10" s="110"/>
      <c r="X10" s="110"/>
      <c r="Y10" s="34"/>
      <c r="Z10" s="110"/>
    </row>
    <row r="11" spans="1:26" s="166" customFormat="1" ht="12.75">
      <c r="A11" s="112" t="s">
        <v>1</v>
      </c>
      <c r="B11" s="123" t="s">
        <v>3</v>
      </c>
      <c r="C11" s="124">
        <f aca="true" t="shared" si="0" ref="C11:O11">SUM(C6:C10)</f>
        <v>285</v>
      </c>
      <c r="D11" s="124">
        <f t="shared" si="0"/>
        <v>285</v>
      </c>
      <c r="E11" s="124">
        <f t="shared" si="0"/>
        <v>0</v>
      </c>
      <c r="F11" s="124">
        <f t="shared" si="0"/>
        <v>0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0">
        <f t="shared" si="0"/>
        <v>0</v>
      </c>
      <c r="N11" s="50">
        <f t="shared" si="0"/>
        <v>0</v>
      </c>
      <c r="O11" s="50">
        <f t="shared" si="0"/>
        <v>0</v>
      </c>
      <c r="P11" s="105">
        <f>SUM(D11-C11)</f>
        <v>0</v>
      </c>
      <c r="Q11" s="165">
        <f>SUM(P11/C11)</f>
        <v>0</v>
      </c>
      <c r="R11" s="107">
        <f>C11*(1+3%)</f>
        <v>293.55</v>
      </c>
      <c r="S11" s="108">
        <f>Q11</f>
        <v>0</v>
      </c>
      <c r="T11" s="109"/>
      <c r="U11" s="109">
        <f>SUM(U6)</f>
        <v>759</v>
      </c>
      <c r="V11" s="109">
        <f>SUM(V6)</f>
        <v>10</v>
      </c>
      <c r="W11" s="109">
        <f>SUM(W6)</f>
        <v>464</v>
      </c>
      <c r="X11" s="109"/>
      <c r="Y11" s="34">
        <f>(D11+V11)/U11</f>
        <v>0.38866930171277997</v>
      </c>
      <c r="Z11" s="109"/>
    </row>
    <row r="12" spans="1:19" s="1" customFormat="1" ht="12.75">
      <c r="A12" s="1" t="s">
        <v>102</v>
      </c>
      <c r="P12" s="2"/>
      <c r="Q12" s="5"/>
      <c r="R12" s="129"/>
      <c r="S12" s="130"/>
    </row>
    <row r="13" spans="2:19" s="1" customFormat="1" ht="12.75">
      <c r="B13" s="131" t="s">
        <v>94</v>
      </c>
      <c r="P13" s="2"/>
      <c r="Q13" s="5"/>
      <c r="R13" s="129"/>
      <c r="S13" s="132"/>
    </row>
    <row r="14" spans="2:19" s="1" customFormat="1" ht="12.75">
      <c r="B14" s="1" t="s">
        <v>95</v>
      </c>
      <c r="P14" s="2"/>
      <c r="Q14" s="5"/>
      <c r="R14" s="129"/>
      <c r="S14" s="132"/>
    </row>
    <row r="15" spans="2:19" s="1" customFormat="1" ht="12.75">
      <c r="B15" s="1" t="s">
        <v>118</v>
      </c>
      <c r="P15" s="2"/>
      <c r="Q15" s="5"/>
      <c r="R15" s="129"/>
      <c r="S15" s="132"/>
    </row>
    <row r="16" spans="16:17" ht="12.75">
      <c r="P16" s="4"/>
      <c r="Q16" s="133"/>
    </row>
    <row r="17" spans="2:19" ht="15.75">
      <c r="B17" s="160" t="s">
        <v>22</v>
      </c>
      <c r="C17" s="135">
        <v>41244</v>
      </c>
      <c r="D17" s="136">
        <v>41275</v>
      </c>
      <c r="E17" s="136">
        <v>41306</v>
      </c>
      <c r="F17" s="137">
        <v>41334</v>
      </c>
      <c r="G17" s="137">
        <v>41365</v>
      </c>
      <c r="H17" s="136">
        <v>41395</v>
      </c>
      <c r="I17" s="137">
        <v>41426</v>
      </c>
      <c r="J17" s="137">
        <v>41456</v>
      </c>
      <c r="K17" s="136">
        <v>41487</v>
      </c>
      <c r="L17" s="136">
        <v>41518</v>
      </c>
      <c r="M17" s="136">
        <v>41548</v>
      </c>
      <c r="N17" s="136">
        <v>41579</v>
      </c>
      <c r="O17" s="136">
        <v>41609</v>
      </c>
      <c r="P17" s="138" t="s">
        <v>122</v>
      </c>
      <c r="Q17" s="139" t="s">
        <v>16</v>
      </c>
      <c r="R17" s="138" t="s">
        <v>15</v>
      </c>
      <c r="S17" s="226" t="s">
        <v>133</v>
      </c>
    </row>
    <row r="18" spans="1:19" ht="12.75">
      <c r="A18" s="140" t="s">
        <v>1</v>
      </c>
      <c r="B18" s="141" t="s">
        <v>11</v>
      </c>
      <c r="C18" s="101">
        <f>+C11</f>
        <v>285</v>
      </c>
      <c r="D18" s="101">
        <f>+D11</f>
        <v>285</v>
      </c>
      <c r="E18" s="101">
        <f aca="true" t="shared" si="1" ref="E18:O18">+E11</f>
        <v>0</v>
      </c>
      <c r="F18" s="101">
        <f t="shared" si="1"/>
        <v>0</v>
      </c>
      <c r="G18" s="101">
        <f t="shared" si="1"/>
        <v>0</v>
      </c>
      <c r="H18" s="101">
        <f t="shared" si="1"/>
        <v>0</v>
      </c>
      <c r="I18" s="101">
        <f t="shared" si="1"/>
        <v>0</v>
      </c>
      <c r="J18" s="101">
        <f t="shared" si="1"/>
        <v>0</v>
      </c>
      <c r="K18" s="101">
        <f t="shared" si="1"/>
        <v>0</v>
      </c>
      <c r="L18" s="101">
        <f t="shared" si="1"/>
        <v>0</v>
      </c>
      <c r="M18" s="101">
        <f t="shared" si="1"/>
        <v>0</v>
      </c>
      <c r="N18" s="101">
        <f t="shared" si="1"/>
        <v>0</v>
      </c>
      <c r="O18" s="101">
        <f t="shared" si="1"/>
        <v>0</v>
      </c>
      <c r="P18" s="105">
        <f>SUM(D18-C18)</f>
        <v>0</v>
      </c>
      <c r="Q18" s="106">
        <f>SUM(P18/C18)</f>
        <v>0</v>
      </c>
      <c r="R18" s="107">
        <f>C18*(1+3%)</f>
        <v>293.55</v>
      </c>
      <c r="S18" s="225">
        <f>+D18/D20</f>
        <v>0.375</v>
      </c>
    </row>
    <row r="19" spans="2:19" ht="12.75">
      <c r="B19" s="110" t="s">
        <v>12</v>
      </c>
      <c r="C19" s="103">
        <v>470</v>
      </c>
      <c r="D19" s="101">
        <v>475</v>
      </c>
      <c r="E19" s="101"/>
      <c r="F19" s="102"/>
      <c r="G19" s="101"/>
      <c r="H19" s="101"/>
      <c r="I19" s="101"/>
      <c r="J19" s="103"/>
      <c r="K19" s="103"/>
      <c r="L19" s="202"/>
      <c r="M19" s="103"/>
      <c r="N19" s="192"/>
      <c r="O19" s="103"/>
      <c r="P19" s="105">
        <f>SUM(D19-C19)</f>
        <v>5</v>
      </c>
      <c r="Q19" s="106">
        <f>SUM(P19/C19)</f>
        <v>0.010638297872340425</v>
      </c>
      <c r="R19" s="107">
        <f>C19*(1+3%)</f>
        <v>484.1</v>
      </c>
      <c r="S19" s="225">
        <f>+D19/D20</f>
        <v>0.625</v>
      </c>
    </row>
    <row r="20" spans="2:19" s="140" customFormat="1" ht="12.75">
      <c r="B20" s="142" t="s">
        <v>13</v>
      </c>
      <c r="C20" s="126">
        <f>SUM(C18:C19)</f>
        <v>755</v>
      </c>
      <c r="D20" s="126">
        <f>SUM(D18:D19)</f>
        <v>760</v>
      </c>
      <c r="E20" s="126">
        <f aca="true" t="shared" si="2" ref="E20:O20">SUM(E18:E19)</f>
        <v>0</v>
      </c>
      <c r="F20" s="126">
        <f t="shared" si="2"/>
        <v>0</v>
      </c>
      <c r="G20" s="126">
        <f t="shared" si="2"/>
        <v>0</v>
      </c>
      <c r="H20" s="126">
        <f t="shared" si="2"/>
        <v>0</v>
      </c>
      <c r="I20" s="126">
        <f t="shared" si="2"/>
        <v>0</v>
      </c>
      <c r="J20" s="126">
        <f t="shared" si="2"/>
        <v>0</v>
      </c>
      <c r="K20" s="126">
        <f t="shared" si="2"/>
        <v>0</v>
      </c>
      <c r="L20" s="126">
        <f t="shared" si="2"/>
        <v>0</v>
      </c>
      <c r="M20" s="126">
        <f t="shared" si="2"/>
        <v>0</v>
      </c>
      <c r="N20" s="126">
        <f t="shared" si="2"/>
        <v>0</v>
      </c>
      <c r="O20" s="126">
        <f t="shared" si="2"/>
        <v>0</v>
      </c>
      <c r="P20" s="105">
        <f>SUM(D20-C20)</f>
        <v>5</v>
      </c>
      <c r="Q20" s="143">
        <f>SUM(P20/C20)</f>
        <v>0.006622516556291391</v>
      </c>
      <c r="R20" s="126">
        <f>C20*(1+3%)</f>
        <v>777.65</v>
      </c>
      <c r="S20" s="225">
        <f>+D20/D20</f>
        <v>1</v>
      </c>
    </row>
    <row r="21" spans="2:18" s="140" customFormat="1" ht="12.75"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5"/>
      <c r="Q21" s="146"/>
      <c r="R21" s="145"/>
    </row>
    <row r="22" spans="2:18" ht="13.5" thickBot="1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6"/>
      <c r="R22" s="16"/>
    </row>
    <row r="23" spans="2:18" ht="13.5" thickBot="1">
      <c r="B23" s="17" t="s">
        <v>109</v>
      </c>
      <c r="C23" s="18">
        <v>41274</v>
      </c>
      <c r="D23" s="19">
        <v>41305</v>
      </c>
      <c r="E23" s="14"/>
      <c r="F23" s="14"/>
      <c r="G23" s="14"/>
      <c r="H23" s="14"/>
      <c r="I23" s="14"/>
      <c r="J23" s="14"/>
      <c r="K23" s="14"/>
      <c r="L23" s="15"/>
      <c r="P23" s="4"/>
      <c r="Q23" s="20"/>
      <c r="R23" s="21" t="s">
        <v>132</v>
      </c>
    </row>
    <row r="24" spans="2:18" ht="12.75">
      <c r="B24" s="22" t="s">
        <v>110</v>
      </c>
      <c r="C24" s="23">
        <v>3</v>
      </c>
      <c r="D24" s="23">
        <v>3</v>
      </c>
      <c r="E24" s="14"/>
      <c r="F24" s="14"/>
      <c r="G24" s="14"/>
      <c r="H24" s="14"/>
      <c r="I24" s="14"/>
      <c r="J24" s="14"/>
      <c r="K24" s="14"/>
      <c r="L24" s="15"/>
      <c r="P24" s="4"/>
      <c r="Q24" s="224"/>
      <c r="R24" s="21" t="s">
        <v>131</v>
      </c>
    </row>
    <row r="25" spans="2:18" ht="12.75">
      <c r="B25" s="25" t="s">
        <v>111</v>
      </c>
      <c r="C25" s="26">
        <v>12</v>
      </c>
      <c r="D25" s="26">
        <v>13</v>
      </c>
      <c r="E25" s="14"/>
      <c r="F25" s="14"/>
      <c r="G25" s="14"/>
      <c r="H25" s="14"/>
      <c r="I25" s="14"/>
      <c r="J25" s="14"/>
      <c r="K25" s="14"/>
      <c r="L25" s="15"/>
      <c r="P25" s="4"/>
      <c r="Q25" s="24"/>
      <c r="R25" s="21" t="s">
        <v>129</v>
      </c>
    </row>
    <row r="26" spans="2:18" ht="13.5" thickBot="1">
      <c r="B26" s="28" t="s">
        <v>112</v>
      </c>
      <c r="C26" s="29">
        <v>42</v>
      </c>
      <c r="D26" s="29">
        <v>45</v>
      </c>
      <c r="L26" s="21"/>
      <c r="M26" s="21"/>
      <c r="N26" s="30"/>
      <c r="P26" s="4"/>
      <c r="Q26" s="27"/>
      <c r="R26" s="21" t="s">
        <v>130</v>
      </c>
    </row>
    <row r="27" spans="2:18" ht="13.5" thickBot="1">
      <c r="B27" s="31" t="s">
        <v>113</v>
      </c>
      <c r="C27" s="32">
        <v>54</v>
      </c>
      <c r="D27" s="32">
        <f>SUM(D25:D26)</f>
        <v>58</v>
      </c>
      <c r="L27" s="21"/>
      <c r="M27" s="21"/>
      <c r="N27" s="30"/>
      <c r="P27" s="4"/>
      <c r="Q27" s="4"/>
      <c r="R27" s="4"/>
    </row>
    <row r="28" ht="12.75">
      <c r="Q28" s="21"/>
    </row>
    <row r="29" spans="17:18" ht="12.75">
      <c r="Q29" s="4"/>
      <c r="R29" s="4"/>
    </row>
    <row r="30" spans="1:18" ht="12.75">
      <c r="A30" s="147" t="s">
        <v>97</v>
      </c>
      <c r="B30" s="148"/>
      <c r="Q30" s="4"/>
      <c r="R30" s="4"/>
    </row>
    <row r="31" spans="1:15" ht="12.75">
      <c r="A31" s="3" t="s">
        <v>96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 t="s">
        <v>103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1">
    <mergeCell ref="T4:Y4"/>
  </mergeCells>
  <conditionalFormatting sqref="O24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S6 S11">
    <cfRule type="cellIs" priority="40" dxfId="5" operator="greaterThanOrEqual">
      <formula>4%</formula>
    </cfRule>
    <cfRule type="cellIs" priority="41" dxfId="4" operator="between">
      <formula>1%</formula>
      <formula>3.99%</formula>
    </cfRule>
    <cfRule type="cellIs" priority="44" dxfId="3" operator="lessThan">
      <formula>0%</formula>
    </cfRule>
  </conditionalFormatting>
  <conditionalFormatting sqref="S6">
    <cfRule type="cellIs" priority="2" dxfId="2" operator="between">
      <formula>0%</formula>
      <formula>1%</formula>
    </cfRule>
  </conditionalFormatting>
  <conditionalFormatting sqref="S11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4" customWidth="1"/>
    <col min="2" max="2" width="24.140625" style="4" customWidth="1"/>
    <col min="3" max="3" width="8.7109375" style="4" bestFit="1" customWidth="1"/>
    <col min="4" max="4" width="8.8515625" style="4" customWidth="1"/>
    <col min="5" max="7" width="7.00390625" style="4" customWidth="1"/>
    <col min="8" max="8" width="7.28125" style="4" customWidth="1"/>
    <col min="9" max="15" width="7.00390625" style="4" customWidth="1"/>
    <col min="16" max="16" width="7.7109375" style="21" customWidth="1"/>
    <col min="17" max="17" width="9.00390625" style="69" customWidth="1"/>
    <col min="18" max="18" width="7.28125" style="30" customWidth="1"/>
    <col min="19" max="19" width="14.281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23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127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123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29" t="s">
        <v>104</v>
      </c>
      <c r="U4" s="230"/>
      <c r="V4" s="230"/>
      <c r="W4" s="230"/>
      <c r="X4" s="230"/>
      <c r="Y4" s="231"/>
      <c r="Z4" s="10" t="s">
        <v>105</v>
      </c>
    </row>
    <row r="5" spans="1:26" s="97" customFormat="1" ht="54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120</v>
      </c>
      <c r="Q5" s="9" t="s">
        <v>124</v>
      </c>
      <c r="R5" s="6" t="s">
        <v>121</v>
      </c>
      <c r="S5" s="96" t="s">
        <v>10</v>
      </c>
      <c r="T5" s="11" t="s">
        <v>106</v>
      </c>
      <c r="U5" s="11" t="s">
        <v>107</v>
      </c>
      <c r="V5" s="11" t="s">
        <v>117</v>
      </c>
      <c r="W5" s="11" t="s">
        <v>108</v>
      </c>
      <c r="X5" s="11" t="s">
        <v>126</v>
      </c>
      <c r="Y5" s="11" t="s">
        <v>116</v>
      </c>
      <c r="Z5" s="12" t="s">
        <v>125</v>
      </c>
    </row>
    <row r="6" spans="1:26" ht="12.75">
      <c r="A6" s="167">
        <v>110</v>
      </c>
      <c r="B6" s="168" t="s">
        <v>41</v>
      </c>
      <c r="C6" s="211">
        <v>49</v>
      </c>
      <c r="D6" s="209">
        <v>50</v>
      </c>
      <c r="E6" s="209"/>
      <c r="F6" s="210"/>
      <c r="G6" s="209"/>
      <c r="H6" s="202"/>
      <c r="I6" s="202"/>
      <c r="J6" s="205"/>
      <c r="K6" s="202"/>
      <c r="L6" s="202"/>
      <c r="M6" s="211"/>
      <c r="N6" s="202"/>
      <c r="O6" s="211"/>
      <c r="P6" s="105">
        <f>SUM(D6-C6)</f>
        <v>1</v>
      </c>
      <c r="Q6" s="106">
        <f>SUM(P6/C6)</f>
        <v>0.02040816326530612</v>
      </c>
      <c r="R6" s="107">
        <f>C6*(1+3%)</f>
        <v>50.47</v>
      </c>
      <c r="S6" s="108">
        <f>Q6</f>
        <v>0.02040816326530612</v>
      </c>
      <c r="T6" s="109" t="str">
        <f>IF(U6&gt;1000,"SM",IF(U6&gt;500,"MG",IF(U6&gt;300,"L",IF(U6&gt;100,"M",IF(U6&gt;10,"S")))))</f>
        <v>S</v>
      </c>
      <c r="U6" s="107">
        <v>89</v>
      </c>
      <c r="V6" s="109">
        <v>1</v>
      </c>
      <c r="W6" s="109">
        <f>U6-D6-V6</f>
        <v>38</v>
      </c>
      <c r="X6" s="110"/>
      <c r="Y6" s="34">
        <f>(D6+V6)/U6</f>
        <v>0.5730337078651685</v>
      </c>
      <c r="Z6" s="109"/>
    </row>
    <row r="7" spans="1:26" ht="12.75">
      <c r="A7" s="167">
        <v>111</v>
      </c>
      <c r="B7" s="168" t="s">
        <v>42</v>
      </c>
      <c r="C7" s="211">
        <v>187</v>
      </c>
      <c r="D7" s="209">
        <v>186</v>
      </c>
      <c r="E7" s="209"/>
      <c r="F7" s="210"/>
      <c r="G7" s="209"/>
      <c r="H7" s="202"/>
      <c r="I7" s="202"/>
      <c r="J7" s="205"/>
      <c r="K7" s="202"/>
      <c r="L7" s="202"/>
      <c r="M7" s="211"/>
      <c r="N7" s="202"/>
      <c r="O7" s="211"/>
      <c r="P7" s="105">
        <f>SUM(D7-C7)</f>
        <v>-1</v>
      </c>
      <c r="Q7" s="106">
        <f>SUM(P7/C7)</f>
        <v>-0.0053475935828877</v>
      </c>
      <c r="R7" s="107">
        <f>C7*(1+3%)</f>
        <v>192.61</v>
      </c>
      <c r="S7" s="108">
        <f>Q7</f>
        <v>-0.0053475935828877</v>
      </c>
      <c r="T7" s="109" t="s">
        <v>128</v>
      </c>
      <c r="U7" s="107">
        <v>349</v>
      </c>
      <c r="V7" s="109">
        <v>4</v>
      </c>
      <c r="W7" s="109">
        <f>U7-D7-V7</f>
        <v>159</v>
      </c>
      <c r="X7" s="110"/>
      <c r="Y7" s="34">
        <f>(D7+V7)/U7</f>
        <v>0.5444126074498568</v>
      </c>
      <c r="Z7" s="109"/>
    </row>
    <row r="8" spans="1:26" ht="12.75">
      <c r="A8" s="167">
        <v>226</v>
      </c>
      <c r="B8" s="168" t="s">
        <v>43</v>
      </c>
      <c r="C8" s="211">
        <v>24</v>
      </c>
      <c r="D8" s="209">
        <v>24</v>
      </c>
      <c r="E8" s="209"/>
      <c r="F8" s="210"/>
      <c r="G8" s="209"/>
      <c r="H8" s="202"/>
      <c r="I8" s="202"/>
      <c r="J8" s="205"/>
      <c r="K8" s="202"/>
      <c r="L8" s="202"/>
      <c r="M8" s="211"/>
      <c r="N8" s="202"/>
      <c r="O8" s="211"/>
      <c r="P8" s="105">
        <f>SUM(D8-C8)</f>
        <v>0</v>
      </c>
      <c r="Q8" s="106">
        <f>SUM(P8/C8)</f>
        <v>0</v>
      </c>
      <c r="R8" s="107">
        <f>C8*(1+3%)</f>
        <v>24.72</v>
      </c>
      <c r="S8" s="108">
        <f>Q8</f>
        <v>0</v>
      </c>
      <c r="T8" s="109" t="str">
        <f>IF(U8&gt;1000,"SM",IF(U8&gt;500,"MG",IF(U8&gt;300,"L",IF(U8&gt;100,"M",IF(U8&gt;10,"S")))))</f>
        <v>S</v>
      </c>
      <c r="U8" s="107">
        <v>48</v>
      </c>
      <c r="V8" s="109">
        <v>4</v>
      </c>
      <c r="W8" s="109">
        <f>U8-D8-V8</f>
        <v>20</v>
      </c>
      <c r="X8" s="110"/>
      <c r="Y8" s="34">
        <f>(D8+V8)/U8</f>
        <v>0.5833333333333334</v>
      </c>
      <c r="Z8" s="109"/>
    </row>
    <row r="9" spans="1:26" ht="12.75">
      <c r="A9" s="167"/>
      <c r="B9" s="168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 t="s">
        <v>1</v>
      </c>
      <c r="Q9" s="106"/>
      <c r="R9" s="107"/>
      <c r="S9" s="107"/>
      <c r="T9" s="110"/>
      <c r="U9" s="110"/>
      <c r="V9" s="110"/>
      <c r="W9" s="110"/>
      <c r="X9" s="110"/>
      <c r="Y9" s="34"/>
      <c r="Z9" s="110"/>
    </row>
    <row r="10" spans="1:26" ht="12.75">
      <c r="A10" s="167"/>
      <c r="B10" s="168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3"/>
      <c r="P10" s="105" t="s">
        <v>1</v>
      </c>
      <c r="Q10" s="106"/>
      <c r="R10" s="107"/>
      <c r="S10" s="107"/>
      <c r="T10" s="110"/>
      <c r="U10" s="110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4"/>
      <c r="D11" s="101"/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9</v>
      </c>
      <c r="K11" s="103" t="s">
        <v>1</v>
      </c>
      <c r="L11" s="103" t="s">
        <v>1</v>
      </c>
      <c r="M11" s="103" t="s">
        <v>1</v>
      </c>
      <c r="N11" s="104" t="s">
        <v>1</v>
      </c>
      <c r="O11" s="104" t="s">
        <v>1</v>
      </c>
      <c r="P11" s="105" t="s">
        <v>1</v>
      </c>
      <c r="Q11" s="106"/>
      <c r="R11" s="107"/>
      <c r="S11" s="107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14" t="s">
        <v>1</v>
      </c>
      <c r="C12" s="101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1" t="s">
        <v>1</v>
      </c>
      <c r="M12" s="101" t="s">
        <v>1</v>
      </c>
      <c r="N12" s="104" t="s">
        <v>1</v>
      </c>
      <c r="O12" s="101" t="s">
        <v>1</v>
      </c>
      <c r="P12" s="105" t="s">
        <v>1</v>
      </c>
      <c r="Q12" s="106"/>
      <c r="R12" s="107"/>
      <c r="S12" s="107"/>
      <c r="T12" s="110"/>
      <c r="U12" s="110"/>
      <c r="V12" s="110"/>
      <c r="W12" s="110"/>
      <c r="X12" s="110"/>
      <c r="Y12" s="34"/>
      <c r="Z12" s="110"/>
    </row>
    <row r="13" spans="1:26" s="128" customFormat="1" ht="12.75">
      <c r="A13" s="112" t="s">
        <v>1</v>
      </c>
      <c r="B13" s="123" t="s">
        <v>3</v>
      </c>
      <c r="C13" s="124">
        <f aca="true" t="shared" si="0" ref="C13:O13">SUM(C6:C12)</f>
        <v>260</v>
      </c>
      <c r="D13" s="124">
        <f t="shared" si="0"/>
        <v>260</v>
      </c>
      <c r="E13" s="124">
        <f t="shared" si="0"/>
        <v>0</v>
      </c>
      <c r="F13" s="124">
        <f t="shared" si="0"/>
        <v>0</v>
      </c>
      <c r="G13" s="124">
        <f t="shared" si="0"/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4">
        <f t="shared" si="0"/>
        <v>0</v>
      </c>
      <c r="N13" s="124">
        <f t="shared" si="0"/>
        <v>0</v>
      </c>
      <c r="O13" s="124">
        <f t="shared" si="0"/>
        <v>0</v>
      </c>
      <c r="P13" s="105">
        <f>SUM(D13-C13)</f>
        <v>0</v>
      </c>
      <c r="Q13" s="125">
        <f>SUM(P13/C13)</f>
        <v>0</v>
      </c>
      <c r="R13" s="126">
        <f>C13*(1+3%)</f>
        <v>267.8</v>
      </c>
      <c r="S13" s="108">
        <f>Q13</f>
        <v>0</v>
      </c>
      <c r="T13" s="127"/>
      <c r="U13" s="127">
        <f>SUM(U6:U8)</f>
        <v>486</v>
      </c>
      <c r="V13" s="127">
        <f>SUM(V6:V8)</f>
        <v>9</v>
      </c>
      <c r="W13" s="127">
        <f>SUM(W6:W8)</f>
        <v>217</v>
      </c>
      <c r="X13" s="127"/>
      <c r="Y13" s="34">
        <f>(D13+V13)/U13</f>
        <v>0.5534979423868313</v>
      </c>
      <c r="Z13" s="127"/>
    </row>
    <row r="14" spans="1:19" s="1" customFormat="1" ht="12.75">
      <c r="A14" s="1" t="s">
        <v>102</v>
      </c>
      <c r="P14" s="2"/>
      <c r="Q14" s="5"/>
      <c r="R14" s="129"/>
      <c r="S14" s="130"/>
    </row>
    <row r="15" spans="2:19" s="1" customFormat="1" ht="12.75">
      <c r="B15" s="131" t="s">
        <v>94</v>
      </c>
      <c r="P15" s="2"/>
      <c r="Q15" s="5"/>
      <c r="R15" s="129"/>
      <c r="S15" s="132"/>
    </row>
    <row r="16" spans="2:19" s="1" customFormat="1" ht="12.75">
      <c r="B16" s="1" t="s">
        <v>95</v>
      </c>
      <c r="P16" s="2"/>
      <c r="Q16" s="5"/>
      <c r="R16" s="129"/>
      <c r="S16" s="132"/>
    </row>
    <row r="17" spans="2:19" s="1" customFormat="1" ht="12.75">
      <c r="B17" s="1" t="s">
        <v>118</v>
      </c>
      <c r="P17" s="2"/>
      <c r="Q17" s="5"/>
      <c r="R17" s="129"/>
      <c r="S17" s="132"/>
    </row>
    <row r="18" spans="16:17" ht="12.75">
      <c r="P18" s="4"/>
      <c r="Q18" s="133"/>
    </row>
    <row r="19" spans="2:19" ht="15.75">
      <c r="B19" s="160" t="s">
        <v>23</v>
      </c>
      <c r="C19" s="135">
        <v>41244</v>
      </c>
      <c r="D19" s="136">
        <v>41275</v>
      </c>
      <c r="E19" s="136">
        <v>41306</v>
      </c>
      <c r="F19" s="137">
        <v>41334</v>
      </c>
      <c r="G19" s="137">
        <v>41365</v>
      </c>
      <c r="H19" s="136">
        <v>41395</v>
      </c>
      <c r="I19" s="137">
        <v>41426</v>
      </c>
      <c r="J19" s="137">
        <v>41456</v>
      </c>
      <c r="K19" s="136">
        <v>41487</v>
      </c>
      <c r="L19" s="136">
        <v>41518</v>
      </c>
      <c r="M19" s="136">
        <v>41548</v>
      </c>
      <c r="N19" s="136">
        <v>41579</v>
      </c>
      <c r="O19" s="136">
        <v>41609</v>
      </c>
      <c r="P19" s="138" t="s">
        <v>122</v>
      </c>
      <c r="Q19" s="139" t="s">
        <v>16</v>
      </c>
      <c r="R19" s="138" t="s">
        <v>15</v>
      </c>
      <c r="S19" s="226" t="s">
        <v>133</v>
      </c>
    </row>
    <row r="20" spans="1:19" ht="12.75">
      <c r="A20" s="140" t="s">
        <v>1</v>
      </c>
      <c r="B20" s="141" t="s">
        <v>11</v>
      </c>
      <c r="C20" s="101">
        <f>+C13</f>
        <v>260</v>
      </c>
      <c r="D20" s="101">
        <f aca="true" t="shared" si="1" ref="D20:O20">+D13</f>
        <v>260</v>
      </c>
      <c r="E20" s="101">
        <f t="shared" si="1"/>
        <v>0</v>
      </c>
      <c r="F20" s="101">
        <f t="shared" si="1"/>
        <v>0</v>
      </c>
      <c r="G20" s="101">
        <f>+G13</f>
        <v>0</v>
      </c>
      <c r="H20" s="101">
        <f t="shared" si="1"/>
        <v>0</v>
      </c>
      <c r="I20" s="101">
        <f t="shared" si="1"/>
        <v>0</v>
      </c>
      <c r="J20" s="101">
        <f t="shared" si="1"/>
        <v>0</v>
      </c>
      <c r="K20" s="101">
        <f t="shared" si="1"/>
        <v>0</v>
      </c>
      <c r="L20" s="101">
        <f t="shared" si="1"/>
        <v>0</v>
      </c>
      <c r="M20" s="101">
        <f t="shared" si="1"/>
        <v>0</v>
      </c>
      <c r="N20" s="101">
        <f t="shared" si="1"/>
        <v>0</v>
      </c>
      <c r="O20" s="101">
        <f t="shared" si="1"/>
        <v>0</v>
      </c>
      <c r="P20" s="105">
        <f>SUM(D20-C20)</f>
        <v>0</v>
      </c>
      <c r="Q20" s="106">
        <f>SUM(P20/C20)</f>
        <v>0</v>
      </c>
      <c r="R20" s="107">
        <f>C20*(1+3%)</f>
        <v>267.8</v>
      </c>
      <c r="S20" s="225">
        <f>+D20/D22</f>
        <v>0.327455919395466</v>
      </c>
    </row>
    <row r="21" spans="2:19" ht="12.75">
      <c r="B21" s="110" t="s">
        <v>12</v>
      </c>
      <c r="C21" s="103">
        <v>523</v>
      </c>
      <c r="D21" s="101">
        <v>534</v>
      </c>
      <c r="E21" s="101"/>
      <c r="F21" s="102"/>
      <c r="G21" s="101"/>
      <c r="H21" s="101"/>
      <c r="I21" s="101"/>
      <c r="J21" s="103"/>
      <c r="K21" s="103"/>
      <c r="L21" s="202"/>
      <c r="M21" s="103"/>
      <c r="N21" s="192"/>
      <c r="O21" s="103"/>
      <c r="P21" s="105">
        <f>SUM(D21-C21)</f>
        <v>11</v>
      </c>
      <c r="Q21" s="106">
        <f>SUM(P21/C21)</f>
        <v>0.021032504780114723</v>
      </c>
      <c r="R21" s="107">
        <f>C21*(1+3%)</f>
        <v>538.69</v>
      </c>
      <c r="S21" s="225">
        <f>+D21/D22</f>
        <v>0.672544080604534</v>
      </c>
    </row>
    <row r="22" spans="2:19" s="140" customFormat="1" ht="12.75">
      <c r="B22" s="142" t="s">
        <v>13</v>
      </c>
      <c r="C22" s="126">
        <f>SUM(C20:C21)</f>
        <v>783</v>
      </c>
      <c r="D22" s="126">
        <f>SUM(D20:D21)</f>
        <v>794</v>
      </c>
      <c r="E22" s="126">
        <f aca="true" t="shared" si="2" ref="E22:N22">SUM(E20:E21)</f>
        <v>0</v>
      </c>
      <c r="F22" s="126">
        <f t="shared" si="2"/>
        <v>0</v>
      </c>
      <c r="G22" s="126">
        <f t="shared" si="2"/>
        <v>0</v>
      </c>
      <c r="H22" s="126">
        <f t="shared" si="2"/>
        <v>0</v>
      </c>
      <c r="I22" s="126">
        <f t="shared" si="2"/>
        <v>0</v>
      </c>
      <c r="J22" s="126">
        <f t="shared" si="2"/>
        <v>0</v>
      </c>
      <c r="K22" s="126">
        <f t="shared" si="2"/>
        <v>0</v>
      </c>
      <c r="L22" s="126">
        <f t="shared" si="2"/>
        <v>0</v>
      </c>
      <c r="M22" s="126">
        <f t="shared" si="2"/>
        <v>0</v>
      </c>
      <c r="N22" s="126">
        <f t="shared" si="2"/>
        <v>0</v>
      </c>
      <c r="O22" s="126">
        <f>SUM(O20:O21)</f>
        <v>0</v>
      </c>
      <c r="P22" s="105">
        <f>SUM(D22-C22)</f>
        <v>11</v>
      </c>
      <c r="Q22" s="143">
        <f>SUM(P22/C22)</f>
        <v>0.0140485312899106</v>
      </c>
      <c r="R22" s="126">
        <f>C22*(1+3%)</f>
        <v>806.49</v>
      </c>
      <c r="S22" s="225">
        <f>+D22/D22</f>
        <v>1</v>
      </c>
    </row>
    <row r="23" spans="2:18" s="140" customFormat="1" ht="12.75"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5"/>
      <c r="Q23" s="146"/>
      <c r="R23" s="145"/>
    </row>
    <row r="24" spans="2:18" ht="13.5" thickBo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6"/>
      <c r="R24" s="16"/>
    </row>
    <row r="25" spans="2:18" ht="13.5" thickBot="1">
      <c r="B25" s="17" t="s">
        <v>109</v>
      </c>
      <c r="C25" s="18">
        <v>40908</v>
      </c>
      <c r="D25" s="19">
        <v>41305</v>
      </c>
      <c r="E25" s="14"/>
      <c r="F25" s="14"/>
      <c r="G25" s="14"/>
      <c r="H25" s="14"/>
      <c r="I25" s="14"/>
      <c r="J25" s="14"/>
      <c r="K25" s="14"/>
      <c r="L25" s="15"/>
      <c r="P25" s="4"/>
      <c r="Q25" s="20"/>
      <c r="R25" s="21" t="s">
        <v>132</v>
      </c>
    </row>
    <row r="26" spans="2:18" ht="12.75">
      <c r="B26" s="22" t="s">
        <v>110</v>
      </c>
      <c r="C26" s="23">
        <v>2</v>
      </c>
      <c r="D26" s="23">
        <v>2</v>
      </c>
      <c r="E26" s="14"/>
      <c r="F26" s="14"/>
      <c r="G26" s="14"/>
      <c r="H26" s="14"/>
      <c r="I26" s="14"/>
      <c r="J26" s="14"/>
      <c r="K26" s="14"/>
      <c r="L26" s="15"/>
      <c r="P26" s="4"/>
      <c r="Q26" s="224"/>
      <c r="R26" s="21" t="s">
        <v>131</v>
      </c>
    </row>
    <row r="27" spans="2:18" ht="12.75">
      <c r="B27" s="25" t="s">
        <v>111</v>
      </c>
      <c r="C27" s="26">
        <v>33</v>
      </c>
      <c r="D27" s="26">
        <v>34</v>
      </c>
      <c r="E27" s="14"/>
      <c r="F27" s="14"/>
      <c r="G27" s="14"/>
      <c r="H27" s="14"/>
      <c r="I27" s="14"/>
      <c r="J27" s="14"/>
      <c r="K27" s="14"/>
      <c r="L27" s="15"/>
      <c r="P27" s="4"/>
      <c r="Q27" s="24"/>
      <c r="R27" s="21" t="s">
        <v>129</v>
      </c>
    </row>
    <row r="28" spans="2:18" ht="13.5" thickBot="1">
      <c r="B28" s="28" t="s">
        <v>112</v>
      </c>
      <c r="C28" s="29">
        <v>50</v>
      </c>
      <c r="D28" s="29">
        <v>52</v>
      </c>
      <c r="L28" s="21"/>
      <c r="M28" s="21"/>
      <c r="N28" s="30"/>
      <c r="P28" s="4"/>
      <c r="Q28" s="27"/>
      <c r="R28" s="21" t="s">
        <v>130</v>
      </c>
    </row>
    <row r="29" spans="2:18" ht="13.5" thickBot="1">
      <c r="B29" s="31" t="s">
        <v>113</v>
      </c>
      <c r="C29" s="32">
        <f>SUM(C27:C28)</f>
        <v>83</v>
      </c>
      <c r="D29" s="32">
        <f>SUM(D27:D28)</f>
        <v>86</v>
      </c>
      <c r="L29" s="21"/>
      <c r="M29" s="21"/>
      <c r="N29" s="30"/>
      <c r="P29" s="4"/>
      <c r="Q29" s="4"/>
      <c r="R29" s="4"/>
    </row>
    <row r="30" ht="12.75">
      <c r="Q30" s="21"/>
    </row>
    <row r="31" spans="17:18" ht="12.75">
      <c r="Q31" s="4"/>
      <c r="R31" s="4"/>
    </row>
    <row r="32" spans="1:18" ht="12.75">
      <c r="A32" s="147" t="s">
        <v>97</v>
      </c>
      <c r="B32" s="148"/>
      <c r="Q32" s="4"/>
      <c r="R32" s="4"/>
    </row>
    <row r="33" spans="1:15" ht="12.75">
      <c r="A33" s="3" t="s">
        <v>96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 t="s">
        <v>103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1">
    <mergeCell ref="T4:Y4"/>
  </mergeCells>
  <conditionalFormatting sqref="O26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S13 S6:S8">
    <cfRule type="cellIs" priority="25" dxfId="5" operator="greaterThanOrEqual">
      <formula>4%</formula>
    </cfRule>
    <cfRule type="cellIs" priority="26" dxfId="4" operator="between">
      <formula>1%</formula>
      <formula>3.99%</formula>
    </cfRule>
    <cfRule type="cellIs" priority="29" dxfId="3" operator="lessThan">
      <formula>0%</formula>
    </cfRule>
  </conditionalFormatting>
  <conditionalFormatting sqref="S6:S8">
    <cfRule type="cellIs" priority="2" dxfId="2" operator="between">
      <formula>0%</formula>
      <formula>1%</formula>
    </cfRule>
  </conditionalFormatting>
  <conditionalFormatting sqref="S13">
    <cfRule type="cellIs" priority="1" dxfId="38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PageLayoutView="0" workbookViewId="0" topLeftCell="A4">
      <selection activeCell="E11" sqref="E11"/>
    </sheetView>
  </sheetViews>
  <sheetFormatPr defaultColWidth="9.140625" defaultRowHeight="15"/>
  <cols>
    <col min="1" max="1" width="9.421875" style="4" customWidth="1"/>
    <col min="2" max="2" width="24.42187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8.7109375" style="4" customWidth="1"/>
    <col min="9" max="15" width="7.00390625" style="4" customWidth="1"/>
    <col min="16" max="16" width="7.8515625" style="21" customWidth="1"/>
    <col min="17" max="17" width="9.28125" style="69" customWidth="1"/>
    <col min="18" max="18" width="7.421875" style="30" customWidth="1"/>
    <col min="19" max="19" width="15.28125" style="4" customWidth="1"/>
    <col min="20" max="16384" width="9.140625" style="4" customWidth="1"/>
  </cols>
  <sheetData>
    <row r="1" spans="1:15" ht="12.75">
      <c r="A1" s="63" t="s">
        <v>1</v>
      </c>
      <c r="B1" s="64"/>
      <c r="C1" s="64"/>
      <c r="D1" s="65"/>
      <c r="E1" s="65"/>
      <c r="F1" s="65"/>
      <c r="G1" s="65"/>
      <c r="H1" s="67" t="s">
        <v>24</v>
      </c>
      <c r="I1" s="65"/>
      <c r="J1" s="67"/>
      <c r="K1" s="68"/>
      <c r="L1" s="68"/>
      <c r="M1" s="68"/>
      <c r="N1" s="68"/>
      <c r="O1" s="68"/>
    </row>
    <row r="2" spans="1:15" ht="15.75">
      <c r="A2" s="63"/>
      <c r="B2" s="64"/>
      <c r="C2" s="64"/>
      <c r="D2" s="65"/>
      <c r="E2" s="65"/>
      <c r="F2" s="169"/>
      <c r="G2" s="67"/>
      <c r="H2" s="66" t="s">
        <v>127</v>
      </c>
      <c r="I2" s="170"/>
      <c r="J2" s="65"/>
      <c r="K2" s="68"/>
      <c r="L2" s="68"/>
      <c r="M2" s="68"/>
      <c r="N2" s="68"/>
      <c r="O2" s="6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123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29" t="s">
        <v>104</v>
      </c>
      <c r="U4" s="230"/>
      <c r="V4" s="230"/>
      <c r="W4" s="230"/>
      <c r="X4" s="230"/>
      <c r="Y4" s="231"/>
      <c r="Z4" s="10" t="s">
        <v>105</v>
      </c>
    </row>
    <row r="5" spans="1:26" s="97" customFormat="1" ht="47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120</v>
      </c>
      <c r="Q5" s="9" t="s">
        <v>124</v>
      </c>
      <c r="R5" s="6" t="s">
        <v>121</v>
      </c>
      <c r="S5" s="171" t="s">
        <v>10</v>
      </c>
      <c r="T5" s="11" t="s">
        <v>106</v>
      </c>
      <c r="U5" s="11" t="s">
        <v>107</v>
      </c>
      <c r="V5" s="11" t="s">
        <v>117</v>
      </c>
      <c r="W5" s="11" t="s">
        <v>108</v>
      </c>
      <c r="X5" s="11" t="s">
        <v>126</v>
      </c>
      <c r="Y5" s="11" t="s">
        <v>116</v>
      </c>
      <c r="Z5" s="12" t="s">
        <v>125</v>
      </c>
    </row>
    <row r="6" spans="1:26" ht="12.75">
      <c r="A6" s="172">
        <v>104</v>
      </c>
      <c r="B6" s="173" t="s">
        <v>44</v>
      </c>
      <c r="C6" s="211">
        <v>62</v>
      </c>
      <c r="D6" s="209">
        <v>61</v>
      </c>
      <c r="E6" s="209"/>
      <c r="F6" s="210"/>
      <c r="G6" s="209"/>
      <c r="H6" s="202"/>
      <c r="I6" s="202"/>
      <c r="J6" s="205"/>
      <c r="K6" s="202"/>
      <c r="L6" s="202"/>
      <c r="M6" s="211"/>
      <c r="N6" s="202"/>
      <c r="O6" s="211"/>
      <c r="P6" s="105">
        <f>SUM(D6-C6)</f>
        <v>-1</v>
      </c>
      <c r="Q6" s="106">
        <f>SUM(P6/C6)</f>
        <v>-0.016129032258064516</v>
      </c>
      <c r="R6" s="107">
        <f>C6*(1+3%)</f>
        <v>63.86</v>
      </c>
      <c r="S6" s="108">
        <f aca="true" t="shared" si="0" ref="S6:S13">Q6</f>
        <v>-0.016129032258064516</v>
      </c>
      <c r="T6" s="109" t="str">
        <f>IF(U6&gt;1000,"SM",IF(U6&gt;500,"MG",IF(U6&gt;300,"L",IF(U6&gt;100,"M",IF(U6&gt;10,"S")))))</f>
        <v>M</v>
      </c>
      <c r="U6" s="107">
        <v>106</v>
      </c>
      <c r="V6" s="109">
        <v>0</v>
      </c>
      <c r="W6" s="109">
        <f>U6-D6-V6</f>
        <v>45</v>
      </c>
      <c r="X6" s="110"/>
      <c r="Y6" s="34">
        <f>(D6+V6)/U6</f>
        <v>0.5754716981132075</v>
      </c>
      <c r="Z6" s="109"/>
    </row>
    <row r="7" spans="1:26" ht="12.75">
      <c r="A7" s="172">
        <v>286</v>
      </c>
      <c r="B7" s="173" t="s">
        <v>45</v>
      </c>
      <c r="C7" s="211">
        <v>61</v>
      </c>
      <c r="D7" s="209">
        <v>60</v>
      </c>
      <c r="E7" s="209"/>
      <c r="F7" s="210"/>
      <c r="G7" s="209"/>
      <c r="H7" s="202"/>
      <c r="I7" s="202"/>
      <c r="J7" s="205"/>
      <c r="K7" s="202"/>
      <c r="L7" s="202"/>
      <c r="M7" s="211"/>
      <c r="N7" s="202"/>
      <c r="O7" s="211"/>
      <c r="P7" s="105">
        <f aca="true" t="shared" si="1" ref="P7:P13">SUM(D7-C7)</f>
        <v>-1</v>
      </c>
      <c r="Q7" s="106">
        <f aca="true" t="shared" si="2" ref="Q7:Q13">SUM(P7/C7)</f>
        <v>-0.01639344262295082</v>
      </c>
      <c r="R7" s="107">
        <f aca="true" t="shared" si="3" ref="R7:R13">C7*(1+3%)</f>
        <v>62.83</v>
      </c>
      <c r="S7" s="108">
        <f t="shared" si="0"/>
        <v>-0.01639344262295082</v>
      </c>
      <c r="T7" s="109" t="str">
        <f aca="true" t="shared" si="4" ref="T7:T13">IF(U7&gt;1000,"SM",IF(U7&gt;500,"MG",IF(U7&gt;300,"L",IF(U7&gt;100,"M",IF(U7&gt;10,"S")))))</f>
        <v>M</v>
      </c>
      <c r="U7" s="107">
        <v>119</v>
      </c>
      <c r="V7" s="109">
        <v>0</v>
      </c>
      <c r="W7" s="109">
        <f aca="true" t="shared" si="5" ref="W7:W13">U7-D7-V7</f>
        <v>59</v>
      </c>
      <c r="X7" s="110"/>
      <c r="Y7" s="34">
        <f aca="true" t="shared" si="6" ref="Y7:Y13">(D7+V7)/U7</f>
        <v>0.5042016806722689</v>
      </c>
      <c r="Z7" s="109"/>
    </row>
    <row r="8" spans="1:26" ht="12.75">
      <c r="A8" s="172">
        <v>315</v>
      </c>
      <c r="B8" s="173" t="s">
        <v>46</v>
      </c>
      <c r="C8" s="211">
        <v>49</v>
      </c>
      <c r="D8" s="209">
        <v>51</v>
      </c>
      <c r="E8" s="209"/>
      <c r="F8" s="210"/>
      <c r="G8" s="209"/>
      <c r="H8" s="202"/>
      <c r="I8" s="202"/>
      <c r="J8" s="205"/>
      <c r="K8" s="202"/>
      <c r="L8" s="202"/>
      <c r="M8" s="211"/>
      <c r="N8" s="202"/>
      <c r="O8" s="211"/>
      <c r="P8" s="105">
        <f t="shared" si="1"/>
        <v>2</v>
      </c>
      <c r="Q8" s="106">
        <f>SUM(P8/C8)</f>
        <v>0.04081632653061224</v>
      </c>
      <c r="R8" s="107">
        <f>C8*(1+3%)</f>
        <v>50.47</v>
      </c>
      <c r="S8" s="108">
        <f t="shared" si="0"/>
        <v>0.04081632653061224</v>
      </c>
      <c r="T8" s="109" t="str">
        <f t="shared" si="4"/>
        <v>M</v>
      </c>
      <c r="U8" s="107">
        <v>104</v>
      </c>
      <c r="V8" s="109">
        <v>0</v>
      </c>
      <c r="W8" s="109">
        <f t="shared" si="5"/>
        <v>53</v>
      </c>
      <c r="X8" s="110"/>
      <c r="Y8" s="34">
        <f t="shared" si="6"/>
        <v>0.49038461538461536</v>
      </c>
      <c r="Z8" s="109"/>
    </row>
    <row r="9" spans="1:26" ht="12.75">
      <c r="A9" s="172">
        <v>341</v>
      </c>
      <c r="B9" s="173" t="s">
        <v>47</v>
      </c>
      <c r="C9" s="212">
        <v>24</v>
      </c>
      <c r="D9" s="209">
        <v>24</v>
      </c>
      <c r="E9" s="209"/>
      <c r="F9" s="210"/>
      <c r="G9" s="209"/>
      <c r="H9" s="202"/>
      <c r="I9" s="202"/>
      <c r="J9" s="205"/>
      <c r="K9" s="202"/>
      <c r="L9" s="202"/>
      <c r="M9" s="211"/>
      <c r="N9" s="202"/>
      <c r="O9" s="212"/>
      <c r="P9" s="105">
        <f t="shared" si="1"/>
        <v>0</v>
      </c>
      <c r="Q9" s="106">
        <f t="shared" si="2"/>
        <v>0</v>
      </c>
      <c r="R9" s="107">
        <f t="shared" si="3"/>
        <v>24.72</v>
      </c>
      <c r="S9" s="108">
        <f t="shared" si="0"/>
        <v>0</v>
      </c>
      <c r="T9" s="109" t="str">
        <f t="shared" si="4"/>
        <v>S</v>
      </c>
      <c r="U9" s="107">
        <v>52</v>
      </c>
      <c r="V9" s="109">
        <v>0</v>
      </c>
      <c r="W9" s="109">
        <f t="shared" si="5"/>
        <v>28</v>
      </c>
      <c r="X9" s="110"/>
      <c r="Y9" s="34">
        <f t="shared" si="6"/>
        <v>0.46153846153846156</v>
      </c>
      <c r="Z9" s="109"/>
    </row>
    <row r="10" spans="1:26" ht="12.75">
      <c r="A10" s="172">
        <v>414</v>
      </c>
      <c r="B10" s="173" t="s">
        <v>48</v>
      </c>
      <c r="C10" s="209">
        <v>17</v>
      </c>
      <c r="D10" s="209">
        <v>17</v>
      </c>
      <c r="E10" s="209"/>
      <c r="F10" s="210"/>
      <c r="G10" s="209"/>
      <c r="H10" s="202"/>
      <c r="I10" s="202"/>
      <c r="J10" s="205"/>
      <c r="K10" s="202"/>
      <c r="L10" s="202"/>
      <c r="M10" s="209"/>
      <c r="N10" s="202"/>
      <c r="O10" s="209"/>
      <c r="P10" s="105">
        <f t="shared" si="1"/>
        <v>0</v>
      </c>
      <c r="Q10" s="106">
        <f t="shared" si="2"/>
        <v>0</v>
      </c>
      <c r="R10" s="107">
        <f t="shared" si="3"/>
        <v>17.51</v>
      </c>
      <c r="S10" s="108">
        <f t="shared" si="0"/>
        <v>0</v>
      </c>
      <c r="T10" s="109" t="str">
        <f t="shared" si="4"/>
        <v>S</v>
      </c>
      <c r="U10" s="107">
        <v>29</v>
      </c>
      <c r="V10" s="109">
        <v>0</v>
      </c>
      <c r="W10" s="109">
        <f t="shared" si="5"/>
        <v>12</v>
      </c>
      <c r="X10" s="110"/>
      <c r="Y10" s="34">
        <f t="shared" si="6"/>
        <v>0.5862068965517241</v>
      </c>
      <c r="Z10" s="109"/>
    </row>
    <row r="11" spans="1:26" ht="12.75">
      <c r="A11" s="172">
        <v>415</v>
      </c>
      <c r="B11" s="173" t="s">
        <v>49</v>
      </c>
      <c r="C11" s="211">
        <v>83</v>
      </c>
      <c r="D11" s="209">
        <v>81</v>
      </c>
      <c r="E11" s="209"/>
      <c r="F11" s="210"/>
      <c r="G11" s="209"/>
      <c r="H11" s="202"/>
      <c r="I11" s="202"/>
      <c r="J11" s="205"/>
      <c r="K11" s="202"/>
      <c r="L11" s="202"/>
      <c r="M11" s="211"/>
      <c r="N11" s="202"/>
      <c r="O11" s="211"/>
      <c r="P11" s="105">
        <f t="shared" si="1"/>
        <v>-2</v>
      </c>
      <c r="Q11" s="106">
        <f t="shared" si="2"/>
        <v>-0.024096385542168676</v>
      </c>
      <c r="R11" s="107">
        <f t="shared" si="3"/>
        <v>85.49000000000001</v>
      </c>
      <c r="S11" s="108">
        <f t="shared" si="0"/>
        <v>-0.024096385542168676</v>
      </c>
      <c r="T11" s="109" t="str">
        <f t="shared" si="4"/>
        <v>M</v>
      </c>
      <c r="U11" s="107">
        <v>111</v>
      </c>
      <c r="V11" s="109">
        <v>0</v>
      </c>
      <c r="W11" s="109">
        <f t="shared" si="5"/>
        <v>30</v>
      </c>
      <c r="X11" s="110"/>
      <c r="Y11" s="34">
        <f t="shared" si="6"/>
        <v>0.7297297297297297</v>
      </c>
      <c r="Z11" s="109"/>
    </row>
    <row r="12" spans="1:26" ht="12.75">
      <c r="A12" s="172">
        <v>539</v>
      </c>
      <c r="B12" s="173" t="s">
        <v>50</v>
      </c>
      <c r="C12" s="211">
        <v>52</v>
      </c>
      <c r="D12" s="209">
        <v>52</v>
      </c>
      <c r="E12" s="209"/>
      <c r="F12" s="210"/>
      <c r="G12" s="209"/>
      <c r="H12" s="202"/>
      <c r="I12" s="202"/>
      <c r="J12" s="205"/>
      <c r="K12" s="202"/>
      <c r="L12" s="202"/>
      <c r="M12" s="211"/>
      <c r="N12" s="202"/>
      <c r="O12" s="211"/>
      <c r="P12" s="105">
        <f t="shared" si="1"/>
        <v>0</v>
      </c>
      <c r="Q12" s="106">
        <f t="shared" si="2"/>
        <v>0</v>
      </c>
      <c r="R12" s="107">
        <f t="shared" si="3"/>
        <v>53.56</v>
      </c>
      <c r="S12" s="108">
        <f t="shared" si="0"/>
        <v>0</v>
      </c>
      <c r="T12" s="109" t="str">
        <f t="shared" si="4"/>
        <v>S</v>
      </c>
      <c r="U12" s="107">
        <v>88</v>
      </c>
      <c r="V12" s="109">
        <v>0</v>
      </c>
      <c r="W12" s="109">
        <f t="shared" si="5"/>
        <v>36</v>
      </c>
      <c r="X12" s="110"/>
      <c r="Y12" s="34">
        <f t="shared" si="6"/>
        <v>0.5909090909090909</v>
      </c>
      <c r="Z12" s="109"/>
    </row>
    <row r="13" spans="1:26" ht="12.75">
      <c r="A13" s="172">
        <v>611</v>
      </c>
      <c r="B13" s="173" t="s">
        <v>92</v>
      </c>
      <c r="C13" s="211">
        <v>12</v>
      </c>
      <c r="D13" s="209">
        <v>12</v>
      </c>
      <c r="E13" s="209"/>
      <c r="F13" s="210"/>
      <c r="G13" s="209"/>
      <c r="H13" s="202"/>
      <c r="I13" s="202"/>
      <c r="J13" s="205"/>
      <c r="K13" s="202"/>
      <c r="L13" s="202"/>
      <c r="M13" s="211"/>
      <c r="N13" s="202"/>
      <c r="O13" s="211"/>
      <c r="P13" s="105">
        <f t="shared" si="1"/>
        <v>0</v>
      </c>
      <c r="Q13" s="106">
        <f t="shared" si="2"/>
        <v>0</v>
      </c>
      <c r="R13" s="107">
        <f t="shared" si="3"/>
        <v>12.36</v>
      </c>
      <c r="S13" s="108">
        <f t="shared" si="0"/>
        <v>0</v>
      </c>
      <c r="T13" s="109" t="str">
        <f t="shared" si="4"/>
        <v>S</v>
      </c>
      <c r="U13" s="107">
        <v>14</v>
      </c>
      <c r="V13" s="109">
        <v>0</v>
      </c>
      <c r="W13" s="109">
        <f t="shared" si="5"/>
        <v>2</v>
      </c>
      <c r="X13" s="110"/>
      <c r="Y13" s="34">
        <f t="shared" si="6"/>
        <v>0.8571428571428571</v>
      </c>
      <c r="Z13" s="109"/>
    </row>
    <row r="14" spans="1:26" ht="12.75">
      <c r="A14" s="172"/>
      <c r="B14" s="173"/>
      <c r="C14" s="100"/>
      <c r="D14" s="101"/>
      <c r="E14" s="101"/>
      <c r="F14" s="102"/>
      <c r="G14" s="101"/>
      <c r="H14" s="101"/>
      <c r="I14" s="101"/>
      <c r="J14" s="103"/>
      <c r="K14" s="203"/>
      <c r="L14" s="103"/>
      <c r="M14" s="103"/>
      <c r="N14" s="103"/>
      <c r="O14" s="103"/>
      <c r="P14" s="105"/>
      <c r="Q14" s="106"/>
      <c r="R14" s="107"/>
      <c r="S14" s="108"/>
      <c r="T14" s="110"/>
      <c r="U14" s="110"/>
      <c r="V14" s="110"/>
      <c r="W14" s="110"/>
      <c r="X14" s="110"/>
      <c r="Y14" s="34"/>
      <c r="Z14" s="110"/>
    </row>
    <row r="15" spans="1:26" ht="12.75">
      <c r="A15" s="172"/>
      <c r="B15" s="173"/>
      <c r="C15" s="100"/>
      <c r="D15" s="101"/>
      <c r="E15" s="101"/>
      <c r="F15" s="102"/>
      <c r="G15" s="101"/>
      <c r="H15" s="101"/>
      <c r="I15" s="101"/>
      <c r="J15" s="103"/>
      <c r="K15" s="103"/>
      <c r="L15" s="103"/>
      <c r="M15" s="103"/>
      <c r="N15" s="103"/>
      <c r="O15" s="103"/>
      <c r="P15" s="105"/>
      <c r="Q15" s="106"/>
      <c r="R15" s="107"/>
      <c r="S15" s="108"/>
      <c r="T15" s="110"/>
      <c r="U15" s="110"/>
      <c r="V15" s="110"/>
      <c r="W15" s="110"/>
      <c r="X15" s="110"/>
      <c r="Y15" s="34"/>
      <c r="Z15" s="110"/>
    </row>
    <row r="16" spans="1:26" ht="12.75">
      <c r="A16" s="113" t="s">
        <v>1</v>
      </c>
      <c r="B16" s="164" t="s">
        <v>1</v>
      </c>
      <c r="C16" s="103" t="s">
        <v>1</v>
      </c>
      <c r="D16" s="101" t="s">
        <v>1</v>
      </c>
      <c r="E16" s="101" t="s">
        <v>1</v>
      </c>
      <c r="F16" s="102" t="s">
        <v>1</v>
      </c>
      <c r="G16" s="101" t="s">
        <v>1</v>
      </c>
      <c r="H16" s="101" t="s">
        <v>1</v>
      </c>
      <c r="I16" s="101" t="s">
        <v>1</v>
      </c>
      <c r="J16" s="103" t="s">
        <v>1</v>
      </c>
      <c r="K16" s="103" t="s">
        <v>1</v>
      </c>
      <c r="L16" s="103" t="s">
        <v>1</v>
      </c>
      <c r="M16" s="103" t="s">
        <v>1</v>
      </c>
      <c r="N16" s="103" t="s">
        <v>1</v>
      </c>
      <c r="O16" s="103" t="s">
        <v>1</v>
      </c>
      <c r="P16" s="105"/>
      <c r="Q16" s="106"/>
      <c r="R16" s="107"/>
      <c r="S16" s="108"/>
      <c r="T16" s="110"/>
      <c r="U16" s="110"/>
      <c r="V16" s="110"/>
      <c r="W16" s="110"/>
      <c r="X16" s="110"/>
      <c r="Y16" s="34"/>
      <c r="Z16" s="110"/>
    </row>
    <row r="17" spans="1:26" ht="12.75">
      <c r="A17" s="113" t="s">
        <v>1</v>
      </c>
      <c r="B17" s="164" t="s">
        <v>1</v>
      </c>
      <c r="C17" s="103" t="s">
        <v>1</v>
      </c>
      <c r="D17" s="101" t="s">
        <v>1</v>
      </c>
      <c r="E17" s="101" t="s">
        <v>1</v>
      </c>
      <c r="F17" s="102" t="s">
        <v>1</v>
      </c>
      <c r="G17" s="101" t="s">
        <v>1</v>
      </c>
      <c r="H17" s="101" t="s">
        <v>1</v>
      </c>
      <c r="I17" s="101" t="s">
        <v>1</v>
      </c>
      <c r="J17" s="103" t="s">
        <v>1</v>
      </c>
      <c r="K17" s="103" t="s">
        <v>1</v>
      </c>
      <c r="L17" s="103" t="s">
        <v>1</v>
      </c>
      <c r="M17" s="103" t="s">
        <v>1</v>
      </c>
      <c r="N17" s="103" t="s">
        <v>1</v>
      </c>
      <c r="O17" s="103" t="s">
        <v>1</v>
      </c>
      <c r="P17" s="105"/>
      <c r="Q17" s="106"/>
      <c r="R17" s="107"/>
      <c r="S17" s="108"/>
      <c r="T17" s="110"/>
      <c r="U17" s="110"/>
      <c r="V17" s="110"/>
      <c r="W17" s="110"/>
      <c r="X17" s="110"/>
      <c r="Y17" s="34"/>
      <c r="Z17" s="110"/>
    </row>
    <row r="18" spans="1:26" s="128" customFormat="1" ht="12.75">
      <c r="A18" s="112" t="s">
        <v>1</v>
      </c>
      <c r="B18" s="123" t="s">
        <v>3</v>
      </c>
      <c r="C18" s="124">
        <f aca="true" t="shared" si="7" ref="C18:O18">SUM(C6:C17)</f>
        <v>360</v>
      </c>
      <c r="D18" s="124">
        <f t="shared" si="7"/>
        <v>358</v>
      </c>
      <c r="E18" s="124">
        <f t="shared" si="7"/>
        <v>0</v>
      </c>
      <c r="F18" s="124">
        <f t="shared" si="7"/>
        <v>0</v>
      </c>
      <c r="G18" s="124">
        <f t="shared" si="7"/>
        <v>0</v>
      </c>
      <c r="H18" s="124">
        <f t="shared" si="7"/>
        <v>0</v>
      </c>
      <c r="I18" s="124">
        <f t="shared" si="7"/>
        <v>0</v>
      </c>
      <c r="J18" s="124">
        <f t="shared" si="7"/>
        <v>0</v>
      </c>
      <c r="K18" s="124">
        <f t="shared" si="7"/>
        <v>0</v>
      </c>
      <c r="L18" s="124">
        <f t="shared" si="7"/>
        <v>0</v>
      </c>
      <c r="M18" s="124">
        <f t="shared" si="7"/>
        <v>0</v>
      </c>
      <c r="N18" s="124">
        <f t="shared" si="7"/>
        <v>0</v>
      </c>
      <c r="O18" s="124">
        <f t="shared" si="7"/>
        <v>0</v>
      </c>
      <c r="P18" s="105">
        <f>SUM(D18-C18)</f>
        <v>-2</v>
      </c>
      <c r="Q18" s="125">
        <f>SUM(P18/C18)</f>
        <v>-0.005555555555555556</v>
      </c>
      <c r="R18" s="126">
        <f>C18*(1+3%)</f>
        <v>370.8</v>
      </c>
      <c r="S18" s="108">
        <f>Q18</f>
        <v>-0.005555555555555556</v>
      </c>
      <c r="T18" s="127"/>
      <c r="U18" s="127">
        <f>SUM(U6:U13)</f>
        <v>623</v>
      </c>
      <c r="V18" s="127">
        <f>SUM(V6:V13)</f>
        <v>0</v>
      </c>
      <c r="W18" s="127">
        <f>SUM(W6:W13)</f>
        <v>265</v>
      </c>
      <c r="X18" s="127"/>
      <c r="Y18" s="34">
        <f>(D18+V18)/U18</f>
        <v>0.5746388443017657</v>
      </c>
      <c r="Z18" s="127"/>
    </row>
    <row r="19" spans="1:19" s="1" customFormat="1" ht="12.75">
      <c r="A19" s="1" t="s">
        <v>102</v>
      </c>
      <c r="P19" s="2"/>
      <c r="Q19" s="5"/>
      <c r="R19" s="129"/>
      <c r="S19" s="130"/>
    </row>
    <row r="20" spans="2:19" s="1" customFormat="1" ht="12.75">
      <c r="B20" s="131" t="s">
        <v>94</v>
      </c>
      <c r="P20" s="2"/>
      <c r="Q20" s="5"/>
      <c r="R20" s="129"/>
      <c r="S20" s="132"/>
    </row>
    <row r="21" spans="2:19" s="1" customFormat="1" ht="12.75">
      <c r="B21" s="1" t="s">
        <v>95</v>
      </c>
      <c r="P21" s="2"/>
      <c r="Q21" s="5"/>
      <c r="R21" s="129"/>
      <c r="S21" s="132"/>
    </row>
    <row r="22" spans="2:19" s="1" customFormat="1" ht="12.75">
      <c r="B22" s="1" t="s">
        <v>118</v>
      </c>
      <c r="P22" s="2"/>
      <c r="Q22" s="5"/>
      <c r="R22" s="129"/>
      <c r="S22" s="132"/>
    </row>
    <row r="23" spans="16:17" ht="12.75">
      <c r="P23" s="4"/>
      <c r="Q23" s="133"/>
    </row>
    <row r="24" spans="2:19" ht="15.75">
      <c r="B24" s="160" t="s">
        <v>24</v>
      </c>
      <c r="C24" s="135">
        <v>41244</v>
      </c>
      <c r="D24" s="136">
        <v>41275</v>
      </c>
      <c r="E24" s="136">
        <v>41306</v>
      </c>
      <c r="F24" s="137">
        <v>41334</v>
      </c>
      <c r="G24" s="137">
        <v>41365</v>
      </c>
      <c r="H24" s="136">
        <v>41395</v>
      </c>
      <c r="I24" s="137">
        <v>41426</v>
      </c>
      <c r="J24" s="137">
        <v>41456</v>
      </c>
      <c r="K24" s="136">
        <v>41487</v>
      </c>
      <c r="L24" s="136">
        <v>41518</v>
      </c>
      <c r="M24" s="136">
        <v>41548</v>
      </c>
      <c r="N24" s="136">
        <v>41579</v>
      </c>
      <c r="O24" s="136">
        <v>41609</v>
      </c>
      <c r="P24" s="138" t="s">
        <v>122</v>
      </c>
      <c r="Q24" s="174" t="s">
        <v>16</v>
      </c>
      <c r="R24" s="175" t="s">
        <v>15</v>
      </c>
      <c r="S24" s="226" t="s">
        <v>133</v>
      </c>
    </row>
    <row r="25" spans="1:19" ht="12.75">
      <c r="A25" s="140" t="s">
        <v>1</v>
      </c>
      <c r="B25" s="141" t="s">
        <v>11</v>
      </c>
      <c r="C25" s="101">
        <f>+C18</f>
        <v>360</v>
      </c>
      <c r="D25" s="101">
        <f aca="true" t="shared" si="8" ref="D25:O25">+D18</f>
        <v>358</v>
      </c>
      <c r="E25" s="101">
        <f t="shared" si="8"/>
        <v>0</v>
      </c>
      <c r="F25" s="101">
        <f t="shared" si="8"/>
        <v>0</v>
      </c>
      <c r="G25" s="101">
        <f>+G18</f>
        <v>0</v>
      </c>
      <c r="H25" s="101">
        <f t="shared" si="8"/>
        <v>0</v>
      </c>
      <c r="I25" s="101">
        <f t="shared" si="8"/>
        <v>0</v>
      </c>
      <c r="J25" s="101">
        <f t="shared" si="8"/>
        <v>0</v>
      </c>
      <c r="K25" s="101">
        <f t="shared" si="8"/>
        <v>0</v>
      </c>
      <c r="L25" s="101">
        <f t="shared" si="8"/>
        <v>0</v>
      </c>
      <c r="M25" s="101">
        <f t="shared" si="8"/>
        <v>0</v>
      </c>
      <c r="N25" s="101">
        <f t="shared" si="8"/>
        <v>0</v>
      </c>
      <c r="O25" s="101">
        <f t="shared" si="8"/>
        <v>0</v>
      </c>
      <c r="P25" s="105">
        <f>SUM(D25-C25)</f>
        <v>-2</v>
      </c>
      <c r="Q25" s="106">
        <f>SUM(P25/C25)</f>
        <v>-0.005555555555555556</v>
      </c>
      <c r="R25" s="107">
        <f>C25*(1+3%)</f>
        <v>370.8</v>
      </c>
      <c r="S25" s="225">
        <f>+D25/D27</f>
        <v>0.518840579710145</v>
      </c>
    </row>
    <row r="26" spans="2:19" ht="12.75">
      <c r="B26" s="110" t="s">
        <v>12</v>
      </c>
      <c r="C26" s="103">
        <v>328</v>
      </c>
      <c r="D26" s="101">
        <v>332</v>
      </c>
      <c r="E26" s="101"/>
      <c r="F26" s="102"/>
      <c r="G26" s="101"/>
      <c r="H26" s="101"/>
      <c r="I26" s="101"/>
      <c r="J26" s="103"/>
      <c r="K26" s="103"/>
      <c r="L26" s="202"/>
      <c r="M26" s="103"/>
      <c r="N26" s="192"/>
      <c r="O26" s="103"/>
      <c r="P26" s="105">
        <f>SUM(D26-C26)</f>
        <v>4</v>
      </c>
      <c r="Q26" s="106">
        <f>SUM(P26/C26)</f>
        <v>0.012195121951219513</v>
      </c>
      <c r="R26" s="107">
        <f>C26*(1+3%)</f>
        <v>337.84000000000003</v>
      </c>
      <c r="S26" s="225">
        <f>+D26/D27</f>
        <v>0.4811594202898551</v>
      </c>
    </row>
    <row r="27" spans="2:19" s="140" customFormat="1" ht="12.75">
      <c r="B27" s="142" t="s">
        <v>13</v>
      </c>
      <c r="C27" s="126">
        <f>SUM(C25:C26)</f>
        <v>688</v>
      </c>
      <c r="D27" s="126">
        <f>SUM(D25:D26)</f>
        <v>690</v>
      </c>
      <c r="E27" s="126">
        <f aca="true" t="shared" si="9" ref="E27:O27">SUM(E25:E26)</f>
        <v>0</v>
      </c>
      <c r="F27" s="126">
        <f t="shared" si="9"/>
        <v>0</v>
      </c>
      <c r="G27" s="126">
        <f t="shared" si="9"/>
        <v>0</v>
      </c>
      <c r="H27" s="126">
        <f t="shared" si="9"/>
        <v>0</v>
      </c>
      <c r="I27" s="126">
        <f t="shared" si="9"/>
        <v>0</v>
      </c>
      <c r="J27" s="126">
        <f t="shared" si="9"/>
        <v>0</v>
      </c>
      <c r="K27" s="126">
        <f t="shared" si="9"/>
        <v>0</v>
      </c>
      <c r="L27" s="126">
        <f t="shared" si="9"/>
        <v>0</v>
      </c>
      <c r="M27" s="126">
        <f t="shared" si="9"/>
        <v>0</v>
      </c>
      <c r="N27" s="126">
        <f t="shared" si="9"/>
        <v>0</v>
      </c>
      <c r="O27" s="126">
        <f t="shared" si="9"/>
        <v>0</v>
      </c>
      <c r="P27" s="105">
        <f>SUM(D27-C27)</f>
        <v>2</v>
      </c>
      <c r="Q27" s="143">
        <f>SUM(P27/C27)</f>
        <v>0.0029069767441860465</v>
      </c>
      <c r="R27" s="126">
        <f>C27*(1+3%)</f>
        <v>708.64</v>
      </c>
      <c r="S27" s="225">
        <f>+D27/D27</f>
        <v>1</v>
      </c>
    </row>
    <row r="28" spans="2:18" s="140" customFormat="1" ht="12.75"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5"/>
      <c r="Q28" s="146"/>
      <c r="R28" s="145"/>
    </row>
    <row r="29" spans="2:18" ht="13.5" thickBot="1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6"/>
      <c r="R29" s="16"/>
    </row>
    <row r="30" spans="2:18" ht="13.5" thickBot="1">
      <c r="B30" s="17" t="s">
        <v>109</v>
      </c>
      <c r="C30" s="18">
        <v>41274</v>
      </c>
      <c r="D30" s="19">
        <v>41305</v>
      </c>
      <c r="E30" s="14"/>
      <c r="F30" s="14"/>
      <c r="G30" s="14"/>
      <c r="H30" s="14"/>
      <c r="I30" s="14"/>
      <c r="J30" s="14"/>
      <c r="K30" s="14"/>
      <c r="L30" s="15"/>
      <c r="P30" s="4"/>
      <c r="Q30" s="20"/>
      <c r="R30" s="21" t="s">
        <v>132</v>
      </c>
    </row>
    <row r="31" spans="2:18" ht="12.75">
      <c r="B31" s="22" t="s">
        <v>110</v>
      </c>
      <c r="C31" s="23">
        <v>2</v>
      </c>
      <c r="D31" s="23">
        <v>2</v>
      </c>
      <c r="E31" s="14"/>
      <c r="F31" s="14"/>
      <c r="G31" s="14"/>
      <c r="H31" s="14"/>
      <c r="I31" s="14"/>
      <c r="J31" s="14"/>
      <c r="K31" s="14"/>
      <c r="L31" s="15"/>
      <c r="P31" s="4"/>
      <c r="Q31" s="224"/>
      <c r="R31" s="21" t="s">
        <v>131</v>
      </c>
    </row>
    <row r="32" spans="2:18" ht="12.75">
      <c r="B32" s="25" t="s">
        <v>111</v>
      </c>
      <c r="C32" s="26">
        <v>8</v>
      </c>
      <c r="D32" s="26">
        <v>8</v>
      </c>
      <c r="E32" s="14"/>
      <c r="F32" s="14"/>
      <c r="G32" s="14"/>
      <c r="H32" s="14"/>
      <c r="I32" s="14"/>
      <c r="J32" s="14"/>
      <c r="K32" s="14"/>
      <c r="L32" s="15"/>
      <c r="P32" s="4"/>
      <c r="Q32" s="24"/>
      <c r="R32" s="21" t="s">
        <v>129</v>
      </c>
    </row>
    <row r="33" spans="2:18" ht="13.5" thickBot="1">
      <c r="B33" s="28" t="s">
        <v>112</v>
      </c>
      <c r="C33" s="29">
        <v>15</v>
      </c>
      <c r="D33" s="29">
        <v>17</v>
      </c>
      <c r="L33" s="21"/>
      <c r="M33" s="21"/>
      <c r="N33" s="30"/>
      <c r="P33" s="4"/>
      <c r="Q33" s="27"/>
      <c r="R33" s="21" t="s">
        <v>130</v>
      </c>
    </row>
    <row r="34" spans="2:18" ht="13.5" thickBot="1">
      <c r="B34" s="31" t="s">
        <v>113</v>
      </c>
      <c r="C34" s="32">
        <f>SUM(C32:C33)</f>
        <v>23</v>
      </c>
      <c r="D34" s="32">
        <f>SUM(D32:D33)</f>
        <v>25</v>
      </c>
      <c r="L34" s="21"/>
      <c r="M34" s="21"/>
      <c r="N34" s="30"/>
      <c r="P34" s="4"/>
      <c r="Q34" s="4"/>
      <c r="R34" s="4"/>
    </row>
    <row r="35" ht="12.75">
      <c r="Q35" s="21"/>
    </row>
    <row r="36" spans="17:18" ht="12.75">
      <c r="Q36" s="4"/>
      <c r="R36" s="4"/>
    </row>
    <row r="37" spans="1:18" ht="12.75">
      <c r="A37" s="147" t="s">
        <v>97</v>
      </c>
      <c r="B37" s="148"/>
      <c r="Q37" s="4"/>
      <c r="R37" s="4"/>
    </row>
    <row r="38" spans="1:15" ht="12.75">
      <c r="A38" s="3" t="s">
        <v>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 t="s">
        <v>103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sheetProtection/>
  <mergeCells count="1">
    <mergeCell ref="T4:Y4"/>
  </mergeCells>
  <conditionalFormatting sqref="O31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S18 S6:S13">
    <cfRule type="cellIs" priority="98" dxfId="5" operator="greaterThanOrEqual">
      <formula>4%</formula>
    </cfRule>
    <cfRule type="cellIs" priority="99" dxfId="4" operator="between">
      <formula>1%</formula>
      <formula>3.99%</formula>
    </cfRule>
    <cfRule type="cellIs" priority="102" dxfId="3" operator="lessThan">
      <formula>0%</formula>
    </cfRule>
  </conditionalFormatting>
  <conditionalFormatting sqref="S6:S13">
    <cfRule type="cellIs" priority="2" dxfId="2" operator="between">
      <formula>0%</formula>
      <formula>1%</formula>
    </cfRule>
  </conditionalFormatting>
  <conditionalFormatting sqref="S18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24.140625" style="4" customWidth="1"/>
    <col min="3" max="3" width="8.7109375" style="4" bestFit="1" customWidth="1"/>
    <col min="4" max="4" width="9.140625" style="4" customWidth="1"/>
    <col min="5" max="7" width="7.00390625" style="4" customWidth="1"/>
    <col min="8" max="8" width="8.140625" style="4" customWidth="1"/>
    <col min="9" max="15" width="7.00390625" style="4" customWidth="1"/>
    <col min="16" max="16" width="7.7109375" style="21" customWidth="1"/>
    <col min="17" max="17" width="9.140625" style="69" customWidth="1"/>
    <col min="18" max="18" width="6.8515625" style="30" customWidth="1"/>
    <col min="19" max="19" width="12.8515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25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127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123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29" t="s">
        <v>104</v>
      </c>
      <c r="U4" s="230"/>
      <c r="V4" s="230"/>
      <c r="W4" s="230"/>
      <c r="X4" s="230"/>
      <c r="Y4" s="231"/>
      <c r="Z4" s="10" t="s">
        <v>105</v>
      </c>
    </row>
    <row r="5" spans="1:26" s="97" customFormat="1" ht="51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120</v>
      </c>
      <c r="Q5" s="9" t="s">
        <v>124</v>
      </c>
      <c r="R5" s="6" t="s">
        <v>121</v>
      </c>
      <c r="S5" s="96" t="s">
        <v>10</v>
      </c>
      <c r="T5" s="11" t="s">
        <v>106</v>
      </c>
      <c r="U5" s="11" t="s">
        <v>107</v>
      </c>
      <c r="V5" s="11" t="s">
        <v>117</v>
      </c>
      <c r="W5" s="11" t="s">
        <v>108</v>
      </c>
      <c r="X5" s="11" t="s">
        <v>126</v>
      </c>
      <c r="Y5" s="11" t="s">
        <v>116</v>
      </c>
      <c r="Z5" s="12" t="s">
        <v>125</v>
      </c>
    </row>
    <row r="6" spans="1:26" ht="12.75">
      <c r="A6" s="167">
        <v>94</v>
      </c>
      <c r="B6" s="168" t="s">
        <v>51</v>
      </c>
      <c r="C6" s="211">
        <v>151</v>
      </c>
      <c r="D6" s="209">
        <v>147</v>
      </c>
      <c r="E6" s="209"/>
      <c r="F6" s="210"/>
      <c r="G6" s="209"/>
      <c r="H6" s="202"/>
      <c r="I6" s="202"/>
      <c r="J6" s="205"/>
      <c r="K6" s="202"/>
      <c r="L6" s="202"/>
      <c r="M6" s="211"/>
      <c r="N6" s="202"/>
      <c r="O6" s="211"/>
      <c r="P6" s="105">
        <f>SUM(D6-C6)</f>
        <v>-4</v>
      </c>
      <c r="Q6" s="106">
        <f>SUM(P6/C6)</f>
        <v>-0.026490066225165563</v>
      </c>
      <c r="R6" s="107">
        <f>C6*(1+3%)</f>
        <v>155.53</v>
      </c>
      <c r="S6" s="108">
        <f>Q6</f>
        <v>-0.026490066225165563</v>
      </c>
      <c r="T6" s="109" t="str">
        <f>IF(U6&gt;1000,"SM",IF(U6&gt;500,"MG",IF(U6&gt;300,"L",IF(U6&gt;100,"M",IF(U6&gt;10,"S")))))</f>
        <v>M</v>
      </c>
      <c r="U6" s="107">
        <v>258</v>
      </c>
      <c r="V6" s="109">
        <v>10</v>
      </c>
      <c r="W6" s="109">
        <f>U6-D6-V6</f>
        <v>101</v>
      </c>
      <c r="X6" s="110"/>
      <c r="Y6" s="34">
        <f>(D6+V6)/U6</f>
        <v>0.6085271317829457</v>
      </c>
      <c r="Z6" s="109"/>
    </row>
    <row r="7" spans="1:26" ht="12.75">
      <c r="A7" s="167">
        <v>123</v>
      </c>
      <c r="B7" s="168" t="s">
        <v>52</v>
      </c>
      <c r="C7" s="211">
        <v>252</v>
      </c>
      <c r="D7" s="209">
        <v>246</v>
      </c>
      <c r="E7" s="209"/>
      <c r="F7" s="210"/>
      <c r="G7" s="209"/>
      <c r="H7" s="202"/>
      <c r="I7" s="202"/>
      <c r="J7" s="205"/>
      <c r="K7" s="202"/>
      <c r="L7" s="202"/>
      <c r="M7" s="211"/>
      <c r="N7" s="202"/>
      <c r="O7" s="211"/>
      <c r="P7" s="105">
        <f>SUM(D7-C7)</f>
        <v>-6</v>
      </c>
      <c r="Q7" s="106">
        <f>SUM(P7/C7)</f>
        <v>-0.023809523809523808</v>
      </c>
      <c r="R7" s="107">
        <f>C7*(1+3%)</f>
        <v>259.56</v>
      </c>
      <c r="S7" s="108">
        <f>Q7</f>
        <v>-0.023809523809523808</v>
      </c>
      <c r="T7" s="109" t="str">
        <f>IF(U7&gt;1000,"SM",IF(U7&gt;500,"MG",IF(U7&gt;300,"L",IF(U7&gt;100,"M",IF(U7&gt;10,"S")))))</f>
        <v>L</v>
      </c>
      <c r="U7" s="107">
        <v>301</v>
      </c>
      <c r="V7" s="109">
        <v>9</v>
      </c>
      <c r="W7" s="109">
        <f>U7-D7-V7</f>
        <v>46</v>
      </c>
      <c r="X7" s="110"/>
      <c r="Y7" s="34">
        <f>(D7+V7)/U7</f>
        <v>0.8471760797342193</v>
      </c>
      <c r="Z7" s="109"/>
    </row>
    <row r="8" spans="1:26" ht="12.75">
      <c r="A8" s="176"/>
      <c r="B8" s="177"/>
      <c r="C8" s="100"/>
      <c r="D8" s="101"/>
      <c r="E8" s="101"/>
      <c r="F8" s="102"/>
      <c r="G8" s="101"/>
      <c r="H8" s="101"/>
      <c r="I8" s="101"/>
      <c r="J8" s="103"/>
      <c r="K8" s="103"/>
      <c r="L8" s="103"/>
      <c r="M8" s="103"/>
      <c r="N8" s="104"/>
      <c r="O8" s="103" t="s">
        <v>1</v>
      </c>
      <c r="P8" s="105" t="s">
        <v>1</v>
      </c>
      <c r="Q8" s="106"/>
      <c r="R8" s="107"/>
      <c r="S8" s="108"/>
      <c r="T8" s="110"/>
      <c r="U8" s="110"/>
      <c r="V8" s="110"/>
      <c r="W8" s="110"/>
      <c r="X8" s="110"/>
      <c r="Y8" s="34"/>
      <c r="Z8" s="110"/>
    </row>
    <row r="9" spans="1:26" ht="12.75">
      <c r="A9" s="176"/>
      <c r="B9" s="177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4" t="s">
        <v>1</v>
      </c>
      <c r="P9" s="105" t="s">
        <v>1</v>
      </c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76"/>
      <c r="B10" s="177"/>
      <c r="C10" s="100"/>
      <c r="D10" s="101"/>
      <c r="E10" s="101"/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1" t="s">
        <v>1</v>
      </c>
      <c r="M10" s="101" t="s">
        <v>1</v>
      </c>
      <c r="N10" s="104" t="s">
        <v>1</v>
      </c>
      <c r="O10" s="101" t="s">
        <v>1</v>
      </c>
      <c r="P10" s="105" t="s">
        <v>1</v>
      </c>
      <c r="Q10" s="106"/>
      <c r="R10" s="107"/>
      <c r="S10" s="108"/>
      <c r="T10" s="110"/>
      <c r="U10" s="110"/>
      <c r="V10" s="110"/>
      <c r="W10" s="110"/>
      <c r="X10" s="110"/>
      <c r="Y10" s="34"/>
      <c r="Z10" s="110"/>
    </row>
    <row r="11" spans="1:26" ht="12.75">
      <c r="A11" s="115"/>
      <c r="B11" s="116"/>
      <c r="C11" s="117"/>
      <c r="D11" s="117"/>
      <c r="E11" s="117"/>
      <c r="F11" s="117"/>
      <c r="G11" s="117"/>
      <c r="H11" s="117"/>
      <c r="I11" s="118"/>
      <c r="J11" s="119"/>
      <c r="K11" s="120"/>
      <c r="L11" s="120"/>
      <c r="M11" s="120"/>
      <c r="N11" s="120"/>
      <c r="O11" s="121"/>
      <c r="P11" s="105" t="s">
        <v>1</v>
      </c>
      <c r="Q11" s="106"/>
      <c r="R11" s="107"/>
      <c r="S11" s="109"/>
      <c r="T11" s="110"/>
      <c r="U11" s="110"/>
      <c r="V11" s="110"/>
      <c r="W11" s="110"/>
      <c r="X11" s="110"/>
      <c r="Y11" s="34"/>
      <c r="Z11" s="110"/>
    </row>
    <row r="12" spans="1:26" s="128" customFormat="1" ht="12.75">
      <c r="A12" s="112" t="s">
        <v>1</v>
      </c>
      <c r="B12" s="123" t="s">
        <v>3</v>
      </c>
      <c r="C12" s="124">
        <f aca="true" t="shared" si="0" ref="C12:O12">SUM(C6:C10)</f>
        <v>403</v>
      </c>
      <c r="D12" s="124">
        <f t="shared" si="0"/>
        <v>393</v>
      </c>
      <c r="E12" s="124">
        <f t="shared" si="0"/>
        <v>0</v>
      </c>
      <c r="F12" s="124">
        <f t="shared" si="0"/>
        <v>0</v>
      </c>
      <c r="G12" s="124">
        <f t="shared" si="0"/>
        <v>0</v>
      </c>
      <c r="H12" s="124">
        <f t="shared" si="0"/>
        <v>0</v>
      </c>
      <c r="I12" s="124">
        <f t="shared" si="0"/>
        <v>0</v>
      </c>
      <c r="J12" s="124">
        <f t="shared" si="0"/>
        <v>0</v>
      </c>
      <c r="K12" s="124">
        <f t="shared" si="0"/>
        <v>0</v>
      </c>
      <c r="L12" s="124">
        <f t="shared" si="0"/>
        <v>0</v>
      </c>
      <c r="M12" s="124">
        <f t="shared" si="0"/>
        <v>0</v>
      </c>
      <c r="N12" s="124">
        <f t="shared" si="0"/>
        <v>0</v>
      </c>
      <c r="O12" s="124">
        <f t="shared" si="0"/>
        <v>0</v>
      </c>
      <c r="P12" s="105">
        <f>SUM(D12-C12)</f>
        <v>-10</v>
      </c>
      <c r="Q12" s="125">
        <f>SUM(P12/C12)</f>
        <v>-0.02481389578163772</v>
      </c>
      <c r="R12" s="126">
        <f>C12*(1+3%)</f>
        <v>415.09000000000003</v>
      </c>
      <c r="S12" s="108">
        <f>Q12</f>
        <v>-0.02481389578163772</v>
      </c>
      <c r="T12" s="127"/>
      <c r="U12" s="127">
        <f>SUM(U6:U7)</f>
        <v>559</v>
      </c>
      <c r="V12" s="127">
        <f>SUM(V6:V7)</f>
        <v>19</v>
      </c>
      <c r="W12" s="127">
        <f>SUM(W6:W7)</f>
        <v>147</v>
      </c>
      <c r="X12" s="127"/>
      <c r="Y12" s="34">
        <f>(D12+V12)/U12</f>
        <v>0.7370304114490162</v>
      </c>
      <c r="Z12" s="127"/>
    </row>
    <row r="13" spans="1:19" s="1" customFormat="1" ht="12.75">
      <c r="A13" s="1" t="s">
        <v>102</v>
      </c>
      <c r="P13" s="2"/>
      <c r="Q13" s="5"/>
      <c r="R13" s="129"/>
      <c r="S13" s="130"/>
    </row>
    <row r="14" spans="2:19" s="1" customFormat="1" ht="12.75">
      <c r="B14" s="131" t="s">
        <v>94</v>
      </c>
      <c r="P14" s="2"/>
      <c r="Q14" s="5"/>
      <c r="R14" s="129"/>
      <c r="S14" s="132"/>
    </row>
    <row r="15" spans="2:19" s="1" customFormat="1" ht="12.75">
      <c r="B15" s="1" t="s">
        <v>95</v>
      </c>
      <c r="P15" s="2"/>
      <c r="Q15" s="5"/>
      <c r="R15" s="129"/>
      <c r="S15" s="132"/>
    </row>
    <row r="16" spans="2:19" s="1" customFormat="1" ht="12.75">
      <c r="B16" s="1" t="s">
        <v>118</v>
      </c>
      <c r="P16" s="2"/>
      <c r="Q16" s="5"/>
      <c r="R16" s="129"/>
      <c r="S16" s="132"/>
    </row>
    <row r="17" spans="16:17" ht="12.75">
      <c r="P17" s="4"/>
      <c r="Q17" s="133"/>
    </row>
    <row r="18" spans="2:19" ht="15.75">
      <c r="B18" s="160" t="s">
        <v>25</v>
      </c>
      <c r="C18" s="135">
        <v>41244</v>
      </c>
      <c r="D18" s="136">
        <v>41275</v>
      </c>
      <c r="E18" s="136">
        <v>41306</v>
      </c>
      <c r="F18" s="137">
        <v>41334</v>
      </c>
      <c r="G18" s="137">
        <v>41365</v>
      </c>
      <c r="H18" s="136">
        <v>41395</v>
      </c>
      <c r="I18" s="137">
        <v>41426</v>
      </c>
      <c r="J18" s="137">
        <v>41456</v>
      </c>
      <c r="K18" s="136">
        <v>41487</v>
      </c>
      <c r="L18" s="136">
        <v>41518</v>
      </c>
      <c r="M18" s="136">
        <v>41548</v>
      </c>
      <c r="N18" s="136">
        <v>41579</v>
      </c>
      <c r="O18" s="136">
        <v>41609</v>
      </c>
      <c r="P18" s="138" t="s">
        <v>122</v>
      </c>
      <c r="Q18" s="139" t="s">
        <v>16</v>
      </c>
      <c r="R18" s="138" t="s">
        <v>15</v>
      </c>
      <c r="S18" s="226" t="s">
        <v>133</v>
      </c>
    </row>
    <row r="19" spans="1:19" ht="12.75">
      <c r="A19" s="140" t="s">
        <v>1</v>
      </c>
      <c r="B19" s="141" t="s">
        <v>11</v>
      </c>
      <c r="C19" s="101">
        <f>+C12</f>
        <v>403</v>
      </c>
      <c r="D19" s="101">
        <f>+D12</f>
        <v>393</v>
      </c>
      <c r="E19" s="101">
        <f aca="true" t="shared" si="1" ref="E19:O19">+E12</f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  <c r="N19" s="101">
        <f t="shared" si="1"/>
        <v>0</v>
      </c>
      <c r="O19" s="101">
        <f t="shared" si="1"/>
        <v>0</v>
      </c>
      <c r="P19" s="105">
        <f>SUM(D19-C19)</f>
        <v>-10</v>
      </c>
      <c r="Q19" s="106">
        <f>SUM(P19/C19)</f>
        <v>-0.02481389578163772</v>
      </c>
      <c r="R19" s="107">
        <f>C19*(1+3%)</f>
        <v>415.09000000000003</v>
      </c>
      <c r="S19" s="225">
        <f>+D19/D21</f>
        <v>0.2771509167842031</v>
      </c>
    </row>
    <row r="20" spans="2:19" ht="12.75">
      <c r="B20" s="110" t="s">
        <v>12</v>
      </c>
      <c r="C20" s="103">
        <v>1005</v>
      </c>
      <c r="D20" s="101">
        <v>1025</v>
      </c>
      <c r="E20" s="101"/>
      <c r="F20" s="102"/>
      <c r="G20" s="101"/>
      <c r="H20" s="101"/>
      <c r="I20" s="101"/>
      <c r="J20" s="103"/>
      <c r="K20" s="103"/>
      <c r="L20" s="202"/>
      <c r="M20" s="103"/>
      <c r="N20" s="192"/>
      <c r="O20" s="103"/>
      <c r="P20" s="105">
        <f>SUM(D20-C20)</f>
        <v>20</v>
      </c>
      <c r="Q20" s="106">
        <f>SUM(P20/C20)</f>
        <v>0.01990049751243781</v>
      </c>
      <c r="R20" s="107">
        <f>C20*(1+3%)</f>
        <v>1035.15</v>
      </c>
      <c r="S20" s="225">
        <f>+D20/D21</f>
        <v>0.7228490832157969</v>
      </c>
    </row>
    <row r="21" spans="2:19" s="140" customFormat="1" ht="12.75">
      <c r="B21" s="142" t="s">
        <v>13</v>
      </c>
      <c r="C21" s="126">
        <f>SUM(C19:C20)</f>
        <v>1408</v>
      </c>
      <c r="D21" s="126">
        <f>SUM(D19:D20)</f>
        <v>1418</v>
      </c>
      <c r="E21" s="126">
        <f aca="true" t="shared" si="2" ref="E21:O21">SUM(E19:E20)</f>
        <v>0</v>
      </c>
      <c r="F21" s="126">
        <f t="shared" si="2"/>
        <v>0</v>
      </c>
      <c r="G21" s="126">
        <f t="shared" si="2"/>
        <v>0</v>
      </c>
      <c r="H21" s="126">
        <f t="shared" si="2"/>
        <v>0</v>
      </c>
      <c r="I21" s="126">
        <f t="shared" si="2"/>
        <v>0</v>
      </c>
      <c r="J21" s="126">
        <f t="shared" si="2"/>
        <v>0</v>
      </c>
      <c r="K21" s="126">
        <f t="shared" si="2"/>
        <v>0</v>
      </c>
      <c r="L21" s="126">
        <f t="shared" si="2"/>
        <v>0</v>
      </c>
      <c r="M21" s="126">
        <f t="shared" si="2"/>
        <v>0</v>
      </c>
      <c r="N21" s="126">
        <f t="shared" si="2"/>
        <v>0</v>
      </c>
      <c r="O21" s="126">
        <f t="shared" si="2"/>
        <v>0</v>
      </c>
      <c r="P21" s="105">
        <f>SUM(D21-C21)</f>
        <v>10</v>
      </c>
      <c r="Q21" s="143">
        <f>SUM(P21/C21)</f>
        <v>0.007102272727272727</v>
      </c>
      <c r="R21" s="126">
        <f>C21*(1+3%)</f>
        <v>1450.24</v>
      </c>
      <c r="S21" s="225">
        <f>+D21/D21</f>
        <v>1</v>
      </c>
    </row>
    <row r="22" spans="2:18" s="140" customFormat="1" ht="12.7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5"/>
      <c r="Q22" s="146"/>
      <c r="R22" s="145"/>
    </row>
    <row r="23" spans="2:18" ht="13.5" thickBo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6"/>
      <c r="R23" s="16"/>
    </row>
    <row r="24" spans="2:18" ht="13.5" thickBot="1">
      <c r="B24" s="17" t="s">
        <v>109</v>
      </c>
      <c r="C24" s="18">
        <v>41274</v>
      </c>
      <c r="D24" s="19">
        <v>41305</v>
      </c>
      <c r="E24" s="14"/>
      <c r="F24" s="14"/>
      <c r="G24" s="14"/>
      <c r="H24" s="14"/>
      <c r="I24" s="14"/>
      <c r="J24" s="14"/>
      <c r="K24" s="14"/>
      <c r="L24" s="15"/>
      <c r="P24" s="4"/>
      <c r="Q24" s="20"/>
      <c r="R24" s="21" t="s">
        <v>132</v>
      </c>
    </row>
    <row r="25" spans="2:18" ht="12.75">
      <c r="B25" s="22" t="s">
        <v>110</v>
      </c>
      <c r="C25" s="23">
        <v>1</v>
      </c>
      <c r="D25" s="23">
        <v>1</v>
      </c>
      <c r="E25" s="14"/>
      <c r="F25" s="14"/>
      <c r="G25" s="14"/>
      <c r="H25" s="14"/>
      <c r="I25" s="14"/>
      <c r="J25" s="14"/>
      <c r="K25" s="14"/>
      <c r="L25" s="15"/>
      <c r="P25" s="4"/>
      <c r="Q25" s="224"/>
      <c r="R25" s="21" t="s">
        <v>131</v>
      </c>
    </row>
    <row r="26" spans="2:18" ht="12.75">
      <c r="B26" s="25" t="s">
        <v>111</v>
      </c>
      <c r="C26" s="26">
        <v>5</v>
      </c>
      <c r="D26" s="26">
        <v>7</v>
      </c>
      <c r="E26" s="14"/>
      <c r="F26" s="14"/>
      <c r="G26" s="14"/>
      <c r="H26" s="14"/>
      <c r="I26" s="14"/>
      <c r="J26" s="14"/>
      <c r="K26" s="14"/>
      <c r="L26" s="15"/>
      <c r="P26" s="4"/>
      <c r="Q26" s="24"/>
      <c r="R26" s="21" t="s">
        <v>129</v>
      </c>
    </row>
    <row r="27" spans="2:18" ht="13.5" thickBot="1">
      <c r="B27" s="28" t="s">
        <v>112</v>
      </c>
      <c r="C27" s="29">
        <v>64</v>
      </c>
      <c r="D27" s="29">
        <v>68</v>
      </c>
      <c r="L27" s="21"/>
      <c r="M27" s="21"/>
      <c r="N27" s="30"/>
      <c r="P27" s="4"/>
      <c r="Q27" s="27"/>
      <c r="R27" s="21" t="s">
        <v>130</v>
      </c>
    </row>
    <row r="28" spans="2:18" ht="13.5" thickBot="1">
      <c r="B28" s="31" t="s">
        <v>113</v>
      </c>
      <c r="C28" s="32">
        <f>SUM(C26:C27)</f>
        <v>69</v>
      </c>
      <c r="D28" s="32">
        <f>SUM(D26:D27)</f>
        <v>75</v>
      </c>
      <c r="L28" s="21"/>
      <c r="M28" s="21"/>
      <c r="N28" s="30"/>
      <c r="P28" s="4"/>
      <c r="Q28" s="4"/>
      <c r="R28" s="4"/>
    </row>
    <row r="29" ht="12.75">
      <c r="Q29" s="21"/>
    </row>
    <row r="30" spans="17:18" ht="12.75">
      <c r="Q30" s="4"/>
      <c r="R30" s="4"/>
    </row>
    <row r="31" spans="1:18" ht="12.75">
      <c r="A31" s="147" t="s">
        <v>97</v>
      </c>
      <c r="B31" s="148"/>
      <c r="Q31" s="4"/>
      <c r="R31" s="4"/>
    </row>
    <row r="32" spans="1:15" ht="12.75">
      <c r="A32" s="3" t="s">
        <v>96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 t="s">
        <v>103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1">
    <mergeCell ref="T4:Y4"/>
  </mergeCells>
  <conditionalFormatting sqref="O25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S12 S6:S7">
    <cfRule type="cellIs" priority="45" dxfId="5" operator="greaterThanOrEqual">
      <formula>4%</formula>
    </cfRule>
    <cfRule type="cellIs" priority="46" dxfId="4" operator="between">
      <formula>1%</formula>
      <formula>3.99%</formula>
    </cfRule>
    <cfRule type="cellIs" priority="49" dxfId="3" operator="lessThan">
      <formula>0%</formula>
    </cfRule>
  </conditionalFormatting>
  <conditionalFormatting sqref="S6:S7">
    <cfRule type="cellIs" priority="2" dxfId="2" operator="between">
      <formula>0%</formula>
      <formula>1%</formula>
    </cfRule>
  </conditionalFormatting>
  <conditionalFormatting sqref="S12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4" customWidth="1"/>
    <col min="2" max="2" width="24.140625" style="4" customWidth="1"/>
    <col min="3" max="3" width="8.7109375" style="4" bestFit="1" customWidth="1"/>
    <col min="4" max="4" width="8.7109375" style="4" customWidth="1"/>
    <col min="5" max="7" width="7.00390625" style="4" customWidth="1"/>
    <col min="8" max="8" width="7.57421875" style="4" customWidth="1"/>
    <col min="9" max="15" width="7.00390625" style="4" customWidth="1"/>
    <col min="16" max="16" width="7.7109375" style="21" customWidth="1"/>
    <col min="17" max="17" width="9.8515625" style="69" customWidth="1"/>
    <col min="18" max="18" width="7.00390625" style="30" customWidth="1"/>
    <col min="19" max="19" width="13.7109375" style="4" customWidth="1"/>
    <col min="20" max="23" width="9.140625" style="4" customWidth="1"/>
    <col min="24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26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127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123</v>
      </c>
      <c r="I3" s="48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29" t="s">
        <v>104</v>
      </c>
      <c r="U4" s="230"/>
      <c r="V4" s="230"/>
      <c r="W4" s="230"/>
      <c r="X4" s="230"/>
      <c r="Y4" s="231"/>
      <c r="Z4" s="10" t="s">
        <v>105</v>
      </c>
    </row>
    <row r="5" spans="1:26" s="97" customFormat="1" ht="47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120</v>
      </c>
      <c r="Q5" s="9" t="s">
        <v>124</v>
      </c>
      <c r="R5" s="6" t="s">
        <v>121</v>
      </c>
      <c r="S5" s="96" t="s">
        <v>10</v>
      </c>
      <c r="T5" s="11" t="s">
        <v>106</v>
      </c>
      <c r="U5" s="11" t="s">
        <v>107</v>
      </c>
      <c r="V5" s="11" t="s">
        <v>117</v>
      </c>
      <c r="W5" s="11" t="s">
        <v>108</v>
      </c>
      <c r="X5" s="11" t="s">
        <v>126</v>
      </c>
      <c r="Y5" s="11" t="s">
        <v>116</v>
      </c>
      <c r="Z5" s="12" t="s">
        <v>125</v>
      </c>
    </row>
    <row r="6" spans="1:26" ht="12.75">
      <c r="A6" s="176">
        <v>136</v>
      </c>
      <c r="B6" s="198" t="s">
        <v>53</v>
      </c>
      <c r="C6" s="218">
        <v>931</v>
      </c>
      <c r="D6" s="209">
        <v>946</v>
      </c>
      <c r="E6" s="209"/>
      <c r="F6" s="210"/>
      <c r="G6" s="209"/>
      <c r="H6" s="202"/>
      <c r="I6" s="202"/>
      <c r="J6" s="205"/>
      <c r="K6" s="202"/>
      <c r="L6" s="202"/>
      <c r="M6" s="211"/>
      <c r="N6" s="202"/>
      <c r="O6" s="211"/>
      <c r="P6" s="105">
        <f>SUM(D6-C6)</f>
        <v>15</v>
      </c>
      <c r="Q6" s="106">
        <f>SUM(P6/C6)</f>
        <v>0.01611170784103115</v>
      </c>
      <c r="R6" s="107">
        <f>C6*(1+3%)</f>
        <v>958.9300000000001</v>
      </c>
      <c r="S6" s="108">
        <f aca="true" t="shared" si="0" ref="S6:S15">Q6</f>
        <v>0.01611170784103115</v>
      </c>
      <c r="T6" s="109" t="str">
        <f>IF(U6&gt;1000,"SM",IF(U6&gt;500,"MG",IF(U6&gt;300,"L",IF(U6&gt;100,"M",IF(U6&gt;10,"S")))))</f>
        <v>SM</v>
      </c>
      <c r="U6" s="107">
        <v>1002</v>
      </c>
      <c r="V6" s="109">
        <v>45</v>
      </c>
      <c r="W6" s="109">
        <f>U6-D6-V6</f>
        <v>11</v>
      </c>
      <c r="X6" s="110"/>
      <c r="Y6" s="34">
        <f>(D6+V6)/U6</f>
        <v>0.9890219560878244</v>
      </c>
      <c r="Z6" s="109"/>
    </row>
    <row r="7" spans="1:26" ht="12.75">
      <c r="A7" s="176">
        <v>165</v>
      </c>
      <c r="B7" s="198" t="s">
        <v>54</v>
      </c>
      <c r="C7" s="218">
        <v>195</v>
      </c>
      <c r="D7" s="209">
        <v>196</v>
      </c>
      <c r="E7" s="209"/>
      <c r="F7" s="210"/>
      <c r="G7" s="209"/>
      <c r="H7" s="202"/>
      <c r="I7" s="202"/>
      <c r="J7" s="205"/>
      <c r="K7" s="202"/>
      <c r="L7" s="202"/>
      <c r="M7" s="211"/>
      <c r="N7" s="202"/>
      <c r="O7" s="211"/>
      <c r="P7" s="105">
        <f aca="true" t="shared" si="1" ref="P7:P15">SUM(D7-C7)</f>
        <v>1</v>
      </c>
      <c r="Q7" s="106">
        <f aca="true" t="shared" si="2" ref="Q7:Q15">SUM(P7/C7)</f>
        <v>0.005128205128205128</v>
      </c>
      <c r="R7" s="107">
        <f aca="true" t="shared" si="3" ref="R7:R15">C7*(1+3%)</f>
        <v>200.85</v>
      </c>
      <c r="S7" s="108">
        <f t="shared" si="0"/>
        <v>0.005128205128205128</v>
      </c>
      <c r="T7" s="109" t="str">
        <f aca="true" t="shared" si="4" ref="T7:T15">IF(U7&gt;1000,"SM",IF(U7&gt;500,"MG",IF(U7&gt;300,"L",IF(U7&gt;100,"M",IF(U7&gt;10,"S")))))</f>
        <v>M</v>
      </c>
      <c r="U7" s="107">
        <v>197</v>
      </c>
      <c r="V7" s="109">
        <v>1</v>
      </c>
      <c r="W7" s="109">
        <f aca="true" t="shared" si="5" ref="W7:W15">U7-D7-V7</f>
        <v>0</v>
      </c>
      <c r="X7" s="110"/>
      <c r="Y7" s="34">
        <f aca="true" t="shared" si="6" ref="Y7:Y15">(D7+V7)/U7</f>
        <v>1</v>
      </c>
      <c r="Z7" s="109"/>
    </row>
    <row r="8" spans="1:26" ht="12.75">
      <c r="A8" s="176">
        <v>168</v>
      </c>
      <c r="B8" s="198" t="s">
        <v>55</v>
      </c>
      <c r="C8" s="218">
        <v>255</v>
      </c>
      <c r="D8" s="209">
        <v>251</v>
      </c>
      <c r="E8" s="209"/>
      <c r="F8" s="210"/>
      <c r="G8" s="209"/>
      <c r="H8" s="202"/>
      <c r="I8" s="202"/>
      <c r="J8" s="205"/>
      <c r="K8" s="202"/>
      <c r="L8" s="202"/>
      <c r="M8" s="211"/>
      <c r="N8" s="202"/>
      <c r="O8" s="211"/>
      <c r="P8" s="105">
        <f t="shared" si="1"/>
        <v>-4</v>
      </c>
      <c r="Q8" s="106">
        <f>SUM(P8/C8)</f>
        <v>-0.01568627450980392</v>
      </c>
      <c r="R8" s="107">
        <f>C8*(1+3%)</f>
        <v>262.65000000000003</v>
      </c>
      <c r="S8" s="108">
        <f t="shared" si="0"/>
        <v>-0.01568627450980392</v>
      </c>
      <c r="T8" s="109" t="str">
        <f t="shared" si="4"/>
        <v>M</v>
      </c>
      <c r="U8" s="107">
        <v>257</v>
      </c>
      <c r="V8" s="109">
        <v>0</v>
      </c>
      <c r="W8" s="109">
        <f t="shared" si="5"/>
        <v>6</v>
      </c>
      <c r="X8" s="110"/>
      <c r="Y8" s="34">
        <f t="shared" si="6"/>
        <v>0.9766536964980544</v>
      </c>
      <c r="Z8" s="109"/>
    </row>
    <row r="9" spans="1:26" ht="12.75">
      <c r="A9" s="176">
        <v>202</v>
      </c>
      <c r="B9" s="198" t="s">
        <v>56</v>
      </c>
      <c r="C9" s="220">
        <v>69</v>
      </c>
      <c r="D9" s="209">
        <v>68</v>
      </c>
      <c r="E9" s="209"/>
      <c r="F9" s="210"/>
      <c r="G9" s="209"/>
      <c r="H9" s="202"/>
      <c r="I9" s="202"/>
      <c r="J9" s="205"/>
      <c r="K9" s="202"/>
      <c r="L9" s="202"/>
      <c r="M9" s="211"/>
      <c r="N9" s="202"/>
      <c r="O9" s="212"/>
      <c r="P9" s="105">
        <f t="shared" si="1"/>
        <v>-1</v>
      </c>
      <c r="Q9" s="106">
        <f t="shared" si="2"/>
        <v>-0.014492753623188406</v>
      </c>
      <c r="R9" s="107">
        <f t="shared" si="3"/>
        <v>71.07000000000001</v>
      </c>
      <c r="S9" s="108">
        <f t="shared" si="0"/>
        <v>-0.014492753623188406</v>
      </c>
      <c r="T9" s="109" t="str">
        <f t="shared" si="4"/>
        <v>S</v>
      </c>
      <c r="U9" s="107">
        <v>73</v>
      </c>
      <c r="V9" s="109">
        <v>0</v>
      </c>
      <c r="W9" s="109">
        <f t="shared" si="5"/>
        <v>5</v>
      </c>
      <c r="X9" s="110"/>
      <c r="Y9" s="34">
        <f t="shared" si="6"/>
        <v>0.9315068493150684</v>
      </c>
      <c r="Z9" s="109"/>
    </row>
    <row r="10" spans="1:26" ht="12.75">
      <c r="A10" s="176">
        <v>234</v>
      </c>
      <c r="B10" s="198" t="s">
        <v>57</v>
      </c>
      <c r="C10" s="221">
        <v>141</v>
      </c>
      <c r="D10" s="209">
        <v>145</v>
      </c>
      <c r="E10" s="209"/>
      <c r="F10" s="210"/>
      <c r="G10" s="209"/>
      <c r="H10" s="202"/>
      <c r="I10" s="202"/>
      <c r="J10" s="205"/>
      <c r="K10" s="202"/>
      <c r="L10" s="202"/>
      <c r="M10" s="209"/>
      <c r="N10" s="202"/>
      <c r="O10" s="209"/>
      <c r="P10" s="105">
        <f t="shared" si="1"/>
        <v>4</v>
      </c>
      <c r="Q10" s="106">
        <f t="shared" si="2"/>
        <v>0.028368794326241134</v>
      </c>
      <c r="R10" s="107">
        <f t="shared" si="3"/>
        <v>145.23</v>
      </c>
      <c r="S10" s="108">
        <f t="shared" si="0"/>
        <v>0.028368794326241134</v>
      </c>
      <c r="T10" s="109" t="str">
        <f t="shared" si="4"/>
        <v>M</v>
      </c>
      <c r="U10" s="107">
        <v>146</v>
      </c>
      <c r="V10" s="109">
        <v>1</v>
      </c>
      <c r="W10" s="109">
        <f t="shared" si="5"/>
        <v>0</v>
      </c>
      <c r="X10" s="110"/>
      <c r="Y10" s="34">
        <f t="shared" si="6"/>
        <v>1</v>
      </c>
      <c r="Z10" s="109"/>
    </row>
    <row r="11" spans="1:26" ht="12.75">
      <c r="A11" s="178">
        <v>310</v>
      </c>
      <c r="B11" s="199" t="s">
        <v>58</v>
      </c>
      <c r="C11" s="218">
        <v>150</v>
      </c>
      <c r="D11" s="209">
        <v>149</v>
      </c>
      <c r="E11" s="209"/>
      <c r="F11" s="210"/>
      <c r="G11" s="209"/>
      <c r="H11" s="202"/>
      <c r="I11" s="202"/>
      <c r="J11" s="205"/>
      <c r="K11" s="202"/>
      <c r="L11" s="202"/>
      <c r="M11" s="211"/>
      <c r="N11" s="202"/>
      <c r="O11" s="211"/>
      <c r="P11" s="105">
        <f t="shared" si="1"/>
        <v>-1</v>
      </c>
      <c r="Q11" s="106">
        <f t="shared" si="2"/>
        <v>-0.006666666666666667</v>
      </c>
      <c r="R11" s="107">
        <f t="shared" si="3"/>
        <v>154.5</v>
      </c>
      <c r="S11" s="108">
        <f t="shared" si="0"/>
        <v>-0.006666666666666667</v>
      </c>
      <c r="T11" s="109" t="str">
        <f t="shared" si="4"/>
        <v>M</v>
      </c>
      <c r="U11" s="107">
        <v>151</v>
      </c>
      <c r="V11" s="109">
        <v>0</v>
      </c>
      <c r="W11" s="109">
        <f t="shared" si="5"/>
        <v>2</v>
      </c>
      <c r="X11" s="110"/>
      <c r="Y11" s="34">
        <f t="shared" si="6"/>
        <v>0.9867549668874173</v>
      </c>
      <c r="Z11" s="109"/>
    </row>
    <row r="12" spans="1:26" ht="12.75">
      <c r="A12" s="178">
        <v>501</v>
      </c>
      <c r="B12" s="199" t="s">
        <v>59</v>
      </c>
      <c r="C12" s="218">
        <v>49</v>
      </c>
      <c r="D12" s="209">
        <v>48</v>
      </c>
      <c r="E12" s="209"/>
      <c r="F12" s="210"/>
      <c r="G12" s="209"/>
      <c r="H12" s="202"/>
      <c r="I12" s="202"/>
      <c r="J12" s="205"/>
      <c r="K12" s="202"/>
      <c r="L12" s="202"/>
      <c r="M12" s="211"/>
      <c r="N12" s="202"/>
      <c r="O12" s="211"/>
      <c r="P12" s="105">
        <f t="shared" si="1"/>
        <v>-1</v>
      </c>
      <c r="Q12" s="106">
        <f t="shared" si="2"/>
        <v>-0.02040816326530612</v>
      </c>
      <c r="R12" s="107">
        <f t="shared" si="3"/>
        <v>50.47</v>
      </c>
      <c r="S12" s="108">
        <f t="shared" si="0"/>
        <v>-0.02040816326530612</v>
      </c>
      <c r="T12" s="109" t="str">
        <f t="shared" si="4"/>
        <v>S</v>
      </c>
      <c r="U12" s="107">
        <v>68</v>
      </c>
      <c r="V12" s="109">
        <v>1</v>
      </c>
      <c r="W12" s="109">
        <f t="shared" si="5"/>
        <v>19</v>
      </c>
      <c r="X12" s="110"/>
      <c r="Y12" s="34">
        <f t="shared" si="6"/>
        <v>0.7205882352941176</v>
      </c>
      <c r="Z12" s="109"/>
    </row>
    <row r="13" spans="1:26" ht="12.75">
      <c r="A13" s="178">
        <v>569</v>
      </c>
      <c r="B13" s="199" t="s">
        <v>60</v>
      </c>
      <c r="C13" s="218">
        <v>25</v>
      </c>
      <c r="D13" s="209">
        <v>26</v>
      </c>
      <c r="E13" s="209"/>
      <c r="F13" s="210"/>
      <c r="G13" s="209"/>
      <c r="H13" s="202"/>
      <c r="I13" s="202"/>
      <c r="J13" s="205"/>
      <c r="K13" s="202"/>
      <c r="L13" s="202"/>
      <c r="M13" s="211"/>
      <c r="N13" s="202"/>
      <c r="O13" s="211"/>
      <c r="P13" s="105">
        <f t="shared" si="1"/>
        <v>1</v>
      </c>
      <c r="Q13" s="106">
        <f t="shared" si="2"/>
        <v>0.04</v>
      </c>
      <c r="R13" s="107">
        <f t="shared" si="3"/>
        <v>25.75</v>
      </c>
      <c r="S13" s="108">
        <f t="shared" si="0"/>
        <v>0.04</v>
      </c>
      <c r="T13" s="109" t="str">
        <f t="shared" si="4"/>
        <v>S</v>
      </c>
      <c r="U13" s="107">
        <v>30</v>
      </c>
      <c r="V13" s="109">
        <v>0</v>
      </c>
      <c r="W13" s="109">
        <f t="shared" si="5"/>
        <v>4</v>
      </c>
      <c r="X13" s="110"/>
      <c r="Y13" s="34">
        <f t="shared" si="6"/>
        <v>0.8666666666666667</v>
      </c>
      <c r="Z13" s="109"/>
    </row>
    <row r="14" spans="1:26" ht="12.75">
      <c r="A14" s="178">
        <v>660</v>
      </c>
      <c r="B14" s="199" t="s">
        <v>61</v>
      </c>
      <c r="C14" s="218">
        <v>39</v>
      </c>
      <c r="D14" s="209">
        <v>39</v>
      </c>
      <c r="E14" s="209"/>
      <c r="F14" s="210"/>
      <c r="G14" s="209"/>
      <c r="H14" s="202"/>
      <c r="I14" s="202"/>
      <c r="J14" s="205"/>
      <c r="K14" s="202"/>
      <c r="L14" s="202"/>
      <c r="M14" s="211"/>
      <c r="N14" s="202"/>
      <c r="O14" s="211"/>
      <c r="P14" s="105">
        <f t="shared" si="1"/>
        <v>0</v>
      </c>
      <c r="Q14" s="106">
        <f t="shared" si="2"/>
        <v>0</v>
      </c>
      <c r="R14" s="107">
        <f t="shared" si="3"/>
        <v>40.17</v>
      </c>
      <c r="S14" s="108">
        <f t="shared" si="0"/>
        <v>0</v>
      </c>
      <c r="T14" s="109" t="str">
        <f t="shared" si="4"/>
        <v>S</v>
      </c>
      <c r="U14" s="107">
        <v>39</v>
      </c>
      <c r="V14" s="109">
        <v>0</v>
      </c>
      <c r="W14" s="109">
        <f t="shared" si="5"/>
        <v>0</v>
      </c>
      <c r="X14" s="110"/>
      <c r="Y14" s="34">
        <f t="shared" si="6"/>
        <v>1</v>
      </c>
      <c r="Z14" s="109"/>
    </row>
    <row r="15" spans="1:26" ht="12.75">
      <c r="A15" s="178">
        <v>711</v>
      </c>
      <c r="B15" s="199" t="s">
        <v>62</v>
      </c>
      <c r="C15" s="218">
        <v>29</v>
      </c>
      <c r="D15" s="209">
        <v>35</v>
      </c>
      <c r="E15" s="209"/>
      <c r="F15" s="210"/>
      <c r="G15" s="209"/>
      <c r="H15" s="202"/>
      <c r="I15" s="202"/>
      <c r="J15" s="205"/>
      <c r="K15" s="202"/>
      <c r="L15" s="202"/>
      <c r="M15" s="211"/>
      <c r="N15" s="202"/>
      <c r="O15" s="211"/>
      <c r="P15" s="105">
        <f t="shared" si="1"/>
        <v>6</v>
      </c>
      <c r="Q15" s="106">
        <f t="shared" si="2"/>
        <v>0.20689655172413793</v>
      </c>
      <c r="R15" s="107">
        <f t="shared" si="3"/>
        <v>29.87</v>
      </c>
      <c r="S15" s="108">
        <f t="shared" si="0"/>
        <v>0.20689655172413793</v>
      </c>
      <c r="T15" s="109" t="str">
        <f t="shared" si="4"/>
        <v>S</v>
      </c>
      <c r="U15" s="107">
        <v>37</v>
      </c>
      <c r="V15" s="109">
        <v>2</v>
      </c>
      <c r="W15" s="109">
        <f t="shared" si="5"/>
        <v>0</v>
      </c>
      <c r="X15" s="110"/>
      <c r="Y15" s="34">
        <f t="shared" si="6"/>
        <v>1</v>
      </c>
      <c r="Z15" s="109"/>
    </row>
    <row r="16" spans="1:26" ht="12.75">
      <c r="A16" s="113" t="s">
        <v>1</v>
      </c>
      <c r="B16" s="164" t="s">
        <v>1</v>
      </c>
      <c r="C16" s="103" t="s">
        <v>1</v>
      </c>
      <c r="D16" s="101"/>
      <c r="E16" s="101"/>
      <c r="F16" s="102"/>
      <c r="G16" s="101"/>
      <c r="H16" s="101"/>
      <c r="I16" s="101"/>
      <c r="J16" s="103"/>
      <c r="K16" s="103"/>
      <c r="L16" s="103"/>
      <c r="M16" s="103"/>
      <c r="N16" s="103"/>
      <c r="O16" s="103"/>
      <c r="P16" s="105"/>
      <c r="Q16" s="106"/>
      <c r="R16" s="107"/>
      <c r="S16" s="108"/>
      <c r="T16" s="110"/>
      <c r="U16" s="110"/>
      <c r="V16" s="110"/>
      <c r="W16" s="110"/>
      <c r="X16" s="110"/>
      <c r="Y16" s="34"/>
      <c r="Z16" s="110"/>
    </row>
    <row r="17" spans="1:26" ht="12.75">
      <c r="A17" s="113" t="s">
        <v>1</v>
      </c>
      <c r="B17" s="164" t="s">
        <v>1</v>
      </c>
      <c r="C17" s="103" t="s">
        <v>1</v>
      </c>
      <c r="D17" s="101" t="s">
        <v>1</v>
      </c>
      <c r="E17" s="101" t="s">
        <v>1</v>
      </c>
      <c r="F17" s="102" t="s">
        <v>1</v>
      </c>
      <c r="G17" s="101" t="s">
        <v>1</v>
      </c>
      <c r="H17" s="101" t="s">
        <v>1</v>
      </c>
      <c r="I17" s="101" t="s">
        <v>1</v>
      </c>
      <c r="J17" s="103" t="s">
        <v>1</v>
      </c>
      <c r="K17" s="103"/>
      <c r="L17" s="103" t="s">
        <v>1</v>
      </c>
      <c r="M17" s="103" t="s">
        <v>1</v>
      </c>
      <c r="N17" s="103" t="s">
        <v>1</v>
      </c>
      <c r="O17" s="103" t="s">
        <v>1</v>
      </c>
      <c r="P17" s="105"/>
      <c r="Q17" s="106"/>
      <c r="R17" s="107"/>
      <c r="S17" s="108"/>
      <c r="T17" s="110"/>
      <c r="U17" s="110"/>
      <c r="V17" s="110"/>
      <c r="W17" s="110"/>
      <c r="X17" s="110"/>
      <c r="Y17" s="34"/>
      <c r="Z17" s="110"/>
    </row>
    <row r="18" spans="1:26" ht="12.75">
      <c r="A18" s="113" t="s">
        <v>1</v>
      </c>
      <c r="B18" s="164" t="s">
        <v>1</v>
      </c>
      <c r="C18" s="103" t="s">
        <v>1</v>
      </c>
      <c r="D18" s="101" t="s">
        <v>1</v>
      </c>
      <c r="E18" s="101" t="s">
        <v>1</v>
      </c>
      <c r="F18" s="102" t="s">
        <v>1</v>
      </c>
      <c r="G18" s="101" t="s">
        <v>1</v>
      </c>
      <c r="H18" s="101" t="s">
        <v>1</v>
      </c>
      <c r="I18" s="101" t="s">
        <v>1</v>
      </c>
      <c r="J18" s="103" t="s">
        <v>1</v>
      </c>
      <c r="K18" s="103"/>
      <c r="L18" s="103" t="s">
        <v>1</v>
      </c>
      <c r="M18" s="103" t="s">
        <v>1</v>
      </c>
      <c r="N18" s="103" t="s">
        <v>1</v>
      </c>
      <c r="O18" s="103" t="s">
        <v>1</v>
      </c>
      <c r="P18" s="105"/>
      <c r="Q18" s="106"/>
      <c r="R18" s="107"/>
      <c r="S18" s="108"/>
      <c r="T18" s="110"/>
      <c r="U18" s="110"/>
      <c r="V18" s="110"/>
      <c r="W18" s="110"/>
      <c r="X18" s="110"/>
      <c r="Y18" s="34"/>
      <c r="Z18" s="110"/>
    </row>
    <row r="19" spans="1:26" ht="12.75">
      <c r="A19" s="113" t="s">
        <v>1</v>
      </c>
      <c r="B19" s="164" t="s">
        <v>1</v>
      </c>
      <c r="C19" s="103" t="s">
        <v>1</v>
      </c>
      <c r="D19" s="101" t="s">
        <v>1</v>
      </c>
      <c r="E19" s="101" t="s">
        <v>1</v>
      </c>
      <c r="F19" s="102" t="s">
        <v>1</v>
      </c>
      <c r="G19" s="101" t="s">
        <v>1</v>
      </c>
      <c r="H19" s="101" t="s">
        <v>1</v>
      </c>
      <c r="I19" s="101" t="s">
        <v>1</v>
      </c>
      <c r="J19" s="103" t="s">
        <v>1</v>
      </c>
      <c r="K19" s="103" t="s">
        <v>1</v>
      </c>
      <c r="L19" s="103" t="s">
        <v>1</v>
      </c>
      <c r="M19" s="103" t="s">
        <v>1</v>
      </c>
      <c r="N19" s="103" t="s">
        <v>1</v>
      </c>
      <c r="O19" s="103" t="s">
        <v>1</v>
      </c>
      <c r="P19" s="105"/>
      <c r="Q19" s="106"/>
      <c r="R19" s="107"/>
      <c r="S19" s="108"/>
      <c r="T19" s="110"/>
      <c r="U19" s="110"/>
      <c r="V19" s="110"/>
      <c r="W19" s="110"/>
      <c r="X19" s="110"/>
      <c r="Y19" s="34"/>
      <c r="Z19" s="110"/>
    </row>
    <row r="20" spans="1:26" s="128" customFormat="1" ht="12.75">
      <c r="A20" s="112" t="s">
        <v>1</v>
      </c>
      <c r="B20" s="123" t="s">
        <v>3</v>
      </c>
      <c r="C20" s="151">
        <f aca="true" t="shared" si="7" ref="C20:O20">SUM(C6:C19)</f>
        <v>1883</v>
      </c>
      <c r="D20" s="151">
        <f t="shared" si="7"/>
        <v>1903</v>
      </c>
      <c r="E20" s="151">
        <f t="shared" si="7"/>
        <v>0</v>
      </c>
      <c r="F20" s="151">
        <f t="shared" si="7"/>
        <v>0</v>
      </c>
      <c r="G20" s="151">
        <f t="shared" si="7"/>
        <v>0</v>
      </c>
      <c r="H20" s="151">
        <f t="shared" si="7"/>
        <v>0</v>
      </c>
      <c r="I20" s="151">
        <f t="shared" si="7"/>
        <v>0</v>
      </c>
      <c r="J20" s="151">
        <f t="shared" si="7"/>
        <v>0</v>
      </c>
      <c r="K20" s="151">
        <f t="shared" si="7"/>
        <v>0</v>
      </c>
      <c r="L20" s="151">
        <f t="shared" si="7"/>
        <v>0</v>
      </c>
      <c r="M20" s="151">
        <f t="shared" si="7"/>
        <v>0</v>
      </c>
      <c r="N20" s="151">
        <f t="shared" si="7"/>
        <v>0</v>
      </c>
      <c r="O20" s="151">
        <f t="shared" si="7"/>
        <v>0</v>
      </c>
      <c r="P20" s="105">
        <f>SUM(D20-C20)</f>
        <v>20</v>
      </c>
      <c r="Q20" s="125">
        <f>SUM(P20/C20)</f>
        <v>0.010621348911311737</v>
      </c>
      <c r="R20" s="126">
        <f>C20*(1+3%)</f>
        <v>1939.49</v>
      </c>
      <c r="S20" s="108">
        <f>Q20</f>
        <v>0.010621348911311737</v>
      </c>
      <c r="T20" s="127"/>
      <c r="U20" s="127">
        <f>SUM(U6:U15)</f>
        <v>2000</v>
      </c>
      <c r="V20" s="127">
        <f>SUM(V6:V15)</f>
        <v>50</v>
      </c>
      <c r="W20" s="127">
        <f>SUM(W6:W15)</f>
        <v>47</v>
      </c>
      <c r="X20" s="127"/>
      <c r="Y20" s="34">
        <f>(D20+V20)/U20</f>
        <v>0.9765</v>
      </c>
      <c r="Z20" s="127"/>
    </row>
    <row r="21" spans="1:19" s="1" customFormat="1" ht="12.75">
      <c r="A21" s="1" t="s">
        <v>102</v>
      </c>
      <c r="P21" s="2"/>
      <c r="Q21" s="5"/>
      <c r="R21" s="129"/>
      <c r="S21" s="130"/>
    </row>
    <row r="22" spans="2:19" s="1" customFormat="1" ht="12.75">
      <c r="B22" s="131" t="s">
        <v>94</v>
      </c>
      <c r="P22" s="2"/>
      <c r="Q22" s="5"/>
      <c r="R22" s="129"/>
      <c r="S22" s="132"/>
    </row>
    <row r="23" spans="2:19" s="1" customFormat="1" ht="12.75">
      <c r="B23" s="1" t="s">
        <v>95</v>
      </c>
      <c r="P23" s="2"/>
      <c r="Q23" s="5"/>
      <c r="R23" s="129"/>
      <c r="S23" s="132"/>
    </row>
    <row r="24" spans="2:19" s="1" customFormat="1" ht="12.75">
      <c r="B24" s="1" t="s">
        <v>118</v>
      </c>
      <c r="P24" s="2"/>
      <c r="Q24" s="5"/>
      <c r="R24" s="129"/>
      <c r="S24" s="132"/>
    </row>
    <row r="25" spans="16:18" s="1" customFormat="1" ht="11.25">
      <c r="P25" s="2"/>
      <c r="Q25" s="5"/>
      <c r="R25" s="129"/>
    </row>
    <row r="26" spans="16:17" ht="12.75">
      <c r="P26" s="4"/>
      <c r="Q26" s="133"/>
    </row>
    <row r="27" spans="2:19" ht="15.75">
      <c r="B27" s="160" t="s">
        <v>26</v>
      </c>
      <c r="C27" s="135">
        <v>41244</v>
      </c>
      <c r="D27" s="136">
        <v>41275</v>
      </c>
      <c r="E27" s="136">
        <v>41306</v>
      </c>
      <c r="F27" s="137">
        <v>41334</v>
      </c>
      <c r="G27" s="137">
        <v>41365</v>
      </c>
      <c r="H27" s="136">
        <v>41395</v>
      </c>
      <c r="I27" s="137">
        <v>41426</v>
      </c>
      <c r="J27" s="137">
        <v>41456</v>
      </c>
      <c r="K27" s="136">
        <v>41487</v>
      </c>
      <c r="L27" s="136">
        <v>41518</v>
      </c>
      <c r="M27" s="136">
        <v>41548</v>
      </c>
      <c r="N27" s="136">
        <v>41579</v>
      </c>
      <c r="O27" s="136">
        <v>41609</v>
      </c>
      <c r="P27" s="138" t="s">
        <v>122</v>
      </c>
      <c r="Q27" s="139" t="s">
        <v>16</v>
      </c>
      <c r="R27" s="138" t="s">
        <v>15</v>
      </c>
      <c r="S27" s="226" t="s">
        <v>133</v>
      </c>
    </row>
    <row r="28" spans="1:19" ht="12.75">
      <c r="A28" s="140" t="s">
        <v>1</v>
      </c>
      <c r="B28" s="141" t="s">
        <v>11</v>
      </c>
      <c r="C28" s="101">
        <f>+C20</f>
        <v>1883</v>
      </c>
      <c r="D28" s="101">
        <f>+D20</f>
        <v>1903</v>
      </c>
      <c r="E28" s="101">
        <f aca="true" t="shared" si="8" ref="E28:O28">+E20</f>
        <v>0</v>
      </c>
      <c r="F28" s="101">
        <f t="shared" si="8"/>
        <v>0</v>
      </c>
      <c r="G28" s="101">
        <f t="shared" si="8"/>
        <v>0</v>
      </c>
      <c r="H28" s="101">
        <f t="shared" si="8"/>
        <v>0</v>
      </c>
      <c r="I28" s="101">
        <f t="shared" si="8"/>
        <v>0</v>
      </c>
      <c r="J28" s="101">
        <f t="shared" si="8"/>
        <v>0</v>
      </c>
      <c r="K28" s="101">
        <f t="shared" si="8"/>
        <v>0</v>
      </c>
      <c r="L28" s="101">
        <f t="shared" si="8"/>
        <v>0</v>
      </c>
      <c r="M28" s="101">
        <f t="shared" si="8"/>
        <v>0</v>
      </c>
      <c r="N28" s="101">
        <f t="shared" si="8"/>
        <v>0</v>
      </c>
      <c r="O28" s="101">
        <f t="shared" si="8"/>
        <v>0</v>
      </c>
      <c r="P28" s="105">
        <f>SUM(D28-C28)</f>
        <v>20</v>
      </c>
      <c r="Q28" s="106">
        <f>SUM(P28/C28)</f>
        <v>0.010621348911311737</v>
      </c>
      <c r="R28" s="107">
        <f>C28*(1+3%)</f>
        <v>1939.49</v>
      </c>
      <c r="S28" s="225">
        <f>+D28/D30</f>
        <v>0.5326056535124545</v>
      </c>
    </row>
    <row r="29" spans="2:19" ht="12.75">
      <c r="B29" s="110" t="s">
        <v>12</v>
      </c>
      <c r="C29" s="103">
        <v>1638</v>
      </c>
      <c r="D29" s="101">
        <v>1670</v>
      </c>
      <c r="E29" s="101"/>
      <c r="F29" s="102"/>
      <c r="G29" s="101"/>
      <c r="H29" s="101"/>
      <c r="I29" s="101"/>
      <c r="J29" s="103"/>
      <c r="K29" s="103"/>
      <c r="L29" s="202"/>
      <c r="M29" s="103"/>
      <c r="N29" s="192"/>
      <c r="O29" s="103"/>
      <c r="P29" s="105">
        <f>SUM(D29-C29)</f>
        <v>32</v>
      </c>
      <c r="Q29" s="106">
        <f>SUM(P29/C29)</f>
        <v>0.019536019536019536</v>
      </c>
      <c r="R29" s="107">
        <f>C29*(1+3%)</f>
        <v>1687.14</v>
      </c>
      <c r="S29" s="225">
        <f>+D29/D30</f>
        <v>0.46739434648754546</v>
      </c>
    </row>
    <row r="30" spans="2:19" s="140" customFormat="1" ht="12.75">
      <c r="B30" s="142" t="s">
        <v>13</v>
      </c>
      <c r="C30" s="126">
        <f>SUM(C28:C29)</f>
        <v>3521</v>
      </c>
      <c r="D30" s="126">
        <f>SUM(D28:D29)</f>
        <v>3573</v>
      </c>
      <c r="E30" s="126">
        <f aca="true" t="shared" si="9" ref="E30:O30">SUM(E28:E29)</f>
        <v>0</v>
      </c>
      <c r="F30" s="126">
        <f t="shared" si="9"/>
        <v>0</v>
      </c>
      <c r="G30" s="126">
        <f t="shared" si="9"/>
        <v>0</v>
      </c>
      <c r="H30" s="126">
        <f t="shared" si="9"/>
        <v>0</v>
      </c>
      <c r="I30" s="126">
        <f t="shared" si="9"/>
        <v>0</v>
      </c>
      <c r="J30" s="126">
        <f t="shared" si="9"/>
        <v>0</v>
      </c>
      <c r="K30" s="126">
        <f t="shared" si="9"/>
        <v>0</v>
      </c>
      <c r="L30" s="126">
        <f t="shared" si="9"/>
        <v>0</v>
      </c>
      <c r="M30" s="126">
        <f t="shared" si="9"/>
        <v>0</v>
      </c>
      <c r="N30" s="126">
        <f t="shared" si="9"/>
        <v>0</v>
      </c>
      <c r="O30" s="126">
        <f t="shared" si="9"/>
        <v>0</v>
      </c>
      <c r="P30" s="105">
        <f>SUM(D30-C30)</f>
        <v>52</v>
      </c>
      <c r="Q30" s="143">
        <f>SUM(P30/C30)</f>
        <v>0.014768531667140017</v>
      </c>
      <c r="R30" s="126">
        <f>C30*(1+3%)</f>
        <v>3626.63</v>
      </c>
      <c r="S30" s="225">
        <f>+D30/D30</f>
        <v>1</v>
      </c>
    </row>
    <row r="31" spans="2:18" s="140" customFormat="1" ht="12.75">
      <c r="B31" s="144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5"/>
      <c r="Q31" s="146"/>
      <c r="R31" s="145"/>
    </row>
    <row r="32" spans="2:18" ht="13.5" thickBot="1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6"/>
      <c r="R32" s="16"/>
    </row>
    <row r="33" spans="2:18" ht="13.5" thickBot="1">
      <c r="B33" s="17" t="s">
        <v>109</v>
      </c>
      <c r="C33" s="18">
        <v>41274</v>
      </c>
      <c r="D33" s="19">
        <v>41305</v>
      </c>
      <c r="E33" s="14"/>
      <c r="F33" s="14"/>
      <c r="G33" s="14"/>
      <c r="H33" s="14"/>
      <c r="I33" s="14"/>
      <c r="J33" s="14"/>
      <c r="K33" s="14"/>
      <c r="L33" s="15"/>
      <c r="P33" s="4"/>
      <c r="Q33" s="20"/>
      <c r="R33" s="21" t="s">
        <v>132</v>
      </c>
    </row>
    <row r="34" spans="2:18" ht="12.75">
      <c r="B34" s="22" t="s">
        <v>110</v>
      </c>
      <c r="C34" s="23">
        <v>3</v>
      </c>
      <c r="D34" s="23">
        <v>3</v>
      </c>
      <c r="E34" s="14"/>
      <c r="F34" s="14"/>
      <c r="G34" s="14"/>
      <c r="H34" s="14"/>
      <c r="I34" s="14"/>
      <c r="J34" s="14"/>
      <c r="K34" s="14"/>
      <c r="L34" s="15"/>
      <c r="P34" s="4"/>
      <c r="Q34" s="224"/>
      <c r="R34" s="21" t="s">
        <v>131</v>
      </c>
    </row>
    <row r="35" spans="2:18" ht="12.75">
      <c r="B35" s="25" t="s">
        <v>111</v>
      </c>
      <c r="C35" s="26">
        <v>66</v>
      </c>
      <c r="D35" s="26">
        <v>61</v>
      </c>
      <c r="E35" s="14"/>
      <c r="F35" s="14"/>
      <c r="G35" s="14"/>
      <c r="H35" s="14"/>
      <c r="I35" s="14"/>
      <c r="J35" s="14"/>
      <c r="K35" s="14"/>
      <c r="L35" s="15"/>
      <c r="P35" s="4"/>
      <c r="Q35" s="24"/>
      <c r="R35" s="21" t="s">
        <v>129</v>
      </c>
    </row>
    <row r="36" spans="2:18" ht="13.5" thickBot="1">
      <c r="B36" s="28" t="s">
        <v>112</v>
      </c>
      <c r="C36" s="29">
        <v>111</v>
      </c>
      <c r="D36" s="29">
        <v>117</v>
      </c>
      <c r="L36" s="21"/>
      <c r="M36" s="21"/>
      <c r="N36" s="30"/>
      <c r="P36" s="4"/>
      <c r="Q36" s="27"/>
      <c r="R36" s="21" t="s">
        <v>130</v>
      </c>
    </row>
    <row r="37" spans="2:18" ht="13.5" thickBot="1">
      <c r="B37" s="31" t="s">
        <v>113</v>
      </c>
      <c r="C37" s="32">
        <f>SUM(C35:C36)</f>
        <v>177</v>
      </c>
      <c r="D37" s="32">
        <f>SUM(D35:D36)</f>
        <v>178</v>
      </c>
      <c r="L37" s="21"/>
      <c r="M37" s="21"/>
      <c r="N37" s="30"/>
      <c r="P37" s="4"/>
      <c r="Q37" s="4"/>
      <c r="R37" s="4"/>
    </row>
    <row r="38" ht="12.75">
      <c r="Q38" s="21"/>
    </row>
    <row r="39" spans="17:18" ht="12.75">
      <c r="Q39" s="4"/>
      <c r="R39" s="4"/>
    </row>
    <row r="40" spans="1:18" ht="12.75">
      <c r="A40" s="147" t="s">
        <v>97</v>
      </c>
      <c r="B40" s="148"/>
      <c r="Q40" s="4"/>
      <c r="R40" s="4"/>
    </row>
    <row r="41" spans="1:15" ht="12.75">
      <c r="A41" s="3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 t="s">
        <v>103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/>
  <mergeCells count="1">
    <mergeCell ref="T4:Y4"/>
  </mergeCells>
  <conditionalFormatting sqref="O34:O35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O34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S6:S15">
    <cfRule type="cellIs" priority="6" dxfId="5" operator="greaterThanOrEqual">
      <formula>4%</formula>
    </cfRule>
    <cfRule type="cellIs" priority="7" dxfId="4" operator="between">
      <formula>1%</formula>
      <formula>3.99%</formula>
    </cfRule>
    <cfRule type="cellIs" priority="8" dxfId="3" operator="lessThan">
      <formula>0%</formula>
    </cfRule>
  </conditionalFormatting>
  <conditionalFormatting sqref="S6:S15">
    <cfRule type="cellIs" priority="5" dxfId="2" operator="between">
      <formula>0%</formula>
      <formula>1%</formula>
    </cfRule>
  </conditionalFormatting>
  <conditionalFormatting sqref="S20">
    <cfRule type="cellIs" priority="2" dxfId="5" operator="greaterThanOrEqual">
      <formula>4%</formula>
    </cfRule>
    <cfRule type="cellIs" priority="3" dxfId="4" operator="between">
      <formula>1%</formula>
      <formula>3.99%</formula>
    </cfRule>
    <cfRule type="cellIs" priority="4" dxfId="3" operator="lessThan">
      <formula>0%</formula>
    </cfRule>
  </conditionalFormatting>
  <conditionalFormatting sqref="S20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4" customWidth="1"/>
    <col min="2" max="2" width="24.140625" style="4" customWidth="1"/>
    <col min="3" max="3" width="8.7109375" style="4" bestFit="1" customWidth="1"/>
    <col min="4" max="4" width="8.7109375" style="4" customWidth="1"/>
    <col min="5" max="7" width="7.00390625" style="4" customWidth="1"/>
    <col min="8" max="8" width="8.421875" style="4" customWidth="1"/>
    <col min="9" max="15" width="7.00390625" style="4" customWidth="1"/>
    <col min="16" max="16" width="7.8515625" style="21" customWidth="1"/>
    <col min="17" max="17" width="9.28125" style="69" customWidth="1"/>
    <col min="18" max="18" width="7.28125" style="30" customWidth="1"/>
    <col min="19" max="19" width="15.281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27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127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123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29" t="s">
        <v>104</v>
      </c>
      <c r="U4" s="230"/>
      <c r="V4" s="230"/>
      <c r="W4" s="230"/>
      <c r="X4" s="230"/>
      <c r="Y4" s="231"/>
      <c r="Z4" s="10" t="s">
        <v>105</v>
      </c>
    </row>
    <row r="5" spans="1:26" s="97" customFormat="1" ht="48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120</v>
      </c>
      <c r="Q5" s="9" t="s">
        <v>124</v>
      </c>
      <c r="R5" s="6" t="s">
        <v>121</v>
      </c>
      <c r="S5" s="171" t="s">
        <v>10</v>
      </c>
      <c r="T5" s="11" t="s">
        <v>106</v>
      </c>
      <c r="U5" s="11" t="s">
        <v>107</v>
      </c>
      <c r="V5" s="11" t="s">
        <v>117</v>
      </c>
      <c r="W5" s="11" t="s">
        <v>108</v>
      </c>
      <c r="X5" s="11" t="s">
        <v>126</v>
      </c>
      <c r="Y5" s="11" t="s">
        <v>116</v>
      </c>
      <c r="Z5" s="12" t="s">
        <v>125</v>
      </c>
    </row>
    <row r="6" spans="1:26" ht="12.75">
      <c r="A6" s="190">
        <v>372</v>
      </c>
      <c r="B6" s="200" t="s">
        <v>63</v>
      </c>
      <c r="C6" s="100">
        <v>109</v>
      </c>
      <c r="D6" s="101">
        <v>113</v>
      </c>
      <c r="E6" s="101"/>
      <c r="F6" s="102"/>
      <c r="G6" s="101"/>
      <c r="H6" s="217"/>
      <c r="I6" s="217"/>
      <c r="J6" s="219"/>
      <c r="K6" s="217"/>
      <c r="L6" s="217"/>
      <c r="M6" s="103"/>
      <c r="N6" s="104"/>
      <c r="O6" s="103"/>
      <c r="P6" s="105">
        <f>SUM(D6-C6)</f>
        <v>4</v>
      </c>
      <c r="Q6" s="106">
        <f>SUM(P6/C6)</f>
        <v>0.03669724770642202</v>
      </c>
      <c r="R6" s="107">
        <f>C6*(1+3%)</f>
        <v>112.27</v>
      </c>
      <c r="S6" s="108">
        <f>Q6</f>
        <v>0.03669724770642202</v>
      </c>
      <c r="T6" s="109" t="str">
        <f>IF(U6&gt;1000,"SM",IF(U6&gt;500,"MG",IF(U6&gt;300,"L",IF(U6&gt;100,"M",IF(U6&gt;10,"S")))))</f>
        <v>M</v>
      </c>
      <c r="U6" s="109">
        <v>113</v>
      </c>
      <c r="V6" s="109">
        <v>0</v>
      </c>
      <c r="W6" s="109">
        <f>U6-D6-V6</f>
        <v>0</v>
      </c>
      <c r="X6" s="110"/>
      <c r="Y6" s="34">
        <f>(D6+V6)/U6</f>
        <v>1</v>
      </c>
      <c r="Z6" s="109"/>
    </row>
    <row r="7" spans="1:26" ht="12.75">
      <c r="A7" s="190">
        <v>543</v>
      </c>
      <c r="B7" s="200" t="s">
        <v>64</v>
      </c>
      <c r="C7" s="100">
        <v>74</v>
      </c>
      <c r="D7" s="101">
        <v>71</v>
      </c>
      <c r="E7" s="101"/>
      <c r="F7" s="102"/>
      <c r="G7" s="101"/>
      <c r="H7" s="217"/>
      <c r="I7" s="217"/>
      <c r="J7" s="219"/>
      <c r="K7" s="217"/>
      <c r="L7" s="217"/>
      <c r="M7" s="103"/>
      <c r="N7" s="104"/>
      <c r="O7" s="103"/>
      <c r="P7" s="105">
        <f>SUM(D7-C7)</f>
        <v>-3</v>
      </c>
      <c r="Q7" s="106">
        <f>SUM(P7/C7)</f>
        <v>-0.04054054054054054</v>
      </c>
      <c r="R7" s="107">
        <f>C7*(1+3%)</f>
        <v>76.22</v>
      </c>
      <c r="S7" s="108">
        <f>Q7</f>
        <v>-0.04054054054054054</v>
      </c>
      <c r="T7" s="109" t="str">
        <f>IF(U7&gt;1000,"SM",IF(U7&gt;500,"MG",IF(U7&gt;300,"L",IF(U7&gt;100,"M",IF(U7&gt;10,"S")))))</f>
        <v>S</v>
      </c>
      <c r="U7" s="109">
        <v>76</v>
      </c>
      <c r="V7" s="109">
        <v>0</v>
      </c>
      <c r="W7" s="109">
        <f>U7-D7-V7</f>
        <v>5</v>
      </c>
      <c r="X7" s="110"/>
      <c r="Y7" s="34">
        <f>(D7+V7)/U7</f>
        <v>0.9342105263157895</v>
      </c>
      <c r="Z7" s="109"/>
    </row>
    <row r="8" spans="1:26" ht="12.75">
      <c r="A8" s="190"/>
      <c r="B8" s="191"/>
      <c r="C8" s="100"/>
      <c r="D8" s="101"/>
      <c r="E8" s="101"/>
      <c r="F8" s="102"/>
      <c r="G8" s="101"/>
      <c r="H8" s="101"/>
      <c r="I8" s="101"/>
      <c r="J8" s="103"/>
      <c r="K8" s="103"/>
      <c r="L8" s="103"/>
      <c r="M8" s="103"/>
      <c r="N8" s="104"/>
      <c r="O8" s="103"/>
      <c r="P8" s="105" t="s">
        <v>1</v>
      </c>
      <c r="Q8" s="106"/>
      <c r="R8" s="107"/>
      <c r="S8" s="108"/>
      <c r="T8" s="110"/>
      <c r="U8" s="110"/>
      <c r="V8" s="110"/>
      <c r="W8" s="110"/>
      <c r="X8" s="110"/>
      <c r="Y8" s="34"/>
      <c r="Z8" s="110"/>
    </row>
    <row r="9" spans="1:26" ht="12.75">
      <c r="A9" s="190"/>
      <c r="B9" s="191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 t="s">
        <v>1</v>
      </c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90"/>
      <c r="B10" s="191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3"/>
      <c r="P10" s="105" t="s">
        <v>1</v>
      </c>
      <c r="Q10" s="106"/>
      <c r="R10" s="107"/>
      <c r="S10" s="108"/>
      <c r="T10" s="110"/>
      <c r="U10" s="110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3"/>
      <c r="D11" s="101"/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1</v>
      </c>
      <c r="K11" s="103" t="s">
        <v>1</v>
      </c>
      <c r="L11" s="103" t="s">
        <v>1</v>
      </c>
      <c r="M11" s="103" t="s">
        <v>1</v>
      </c>
      <c r="N11" s="104" t="s">
        <v>1</v>
      </c>
      <c r="O11" s="103" t="s">
        <v>1</v>
      </c>
      <c r="P11" s="105" t="s">
        <v>1</v>
      </c>
      <c r="Q11" s="106"/>
      <c r="R11" s="107"/>
      <c r="S11" s="108"/>
      <c r="T11" s="110"/>
      <c r="U11" s="110"/>
      <c r="V11" s="110"/>
      <c r="W11" s="110"/>
      <c r="X11" s="110"/>
      <c r="Y11" s="34"/>
      <c r="Z11" s="110"/>
    </row>
    <row r="12" spans="1:26" s="128" customFormat="1" ht="12.75">
      <c r="A12" s="112" t="s">
        <v>1</v>
      </c>
      <c r="B12" s="123" t="s">
        <v>3</v>
      </c>
      <c r="C12" s="124">
        <f aca="true" t="shared" si="0" ref="C12:O12">SUM(C6:C11)</f>
        <v>183</v>
      </c>
      <c r="D12" s="124">
        <f t="shared" si="0"/>
        <v>184</v>
      </c>
      <c r="E12" s="124">
        <f t="shared" si="0"/>
        <v>0</v>
      </c>
      <c r="F12" s="124">
        <f t="shared" si="0"/>
        <v>0</v>
      </c>
      <c r="G12" s="124">
        <f t="shared" si="0"/>
        <v>0</v>
      </c>
      <c r="H12" s="124">
        <f t="shared" si="0"/>
        <v>0</v>
      </c>
      <c r="I12" s="124">
        <f t="shared" si="0"/>
        <v>0</v>
      </c>
      <c r="J12" s="124">
        <f t="shared" si="0"/>
        <v>0</v>
      </c>
      <c r="K12" s="124">
        <f t="shared" si="0"/>
        <v>0</v>
      </c>
      <c r="L12" s="124">
        <f t="shared" si="0"/>
        <v>0</v>
      </c>
      <c r="M12" s="124">
        <f t="shared" si="0"/>
        <v>0</v>
      </c>
      <c r="N12" s="124">
        <f t="shared" si="0"/>
        <v>0</v>
      </c>
      <c r="O12" s="124">
        <f t="shared" si="0"/>
        <v>0</v>
      </c>
      <c r="P12" s="105">
        <f>SUM(D12-C12)</f>
        <v>1</v>
      </c>
      <c r="Q12" s="125">
        <f>SUM(P12/C12)</f>
        <v>0.00546448087431694</v>
      </c>
      <c r="R12" s="126">
        <f>C12*(1+3%)</f>
        <v>188.49</v>
      </c>
      <c r="S12" s="108">
        <f>Q12</f>
        <v>0.00546448087431694</v>
      </c>
      <c r="T12" s="127"/>
      <c r="U12" s="127">
        <f>SUM(U6:U7)</f>
        <v>189</v>
      </c>
      <c r="V12" s="127">
        <f>SUM(V6:V7)</f>
        <v>0</v>
      </c>
      <c r="W12" s="127">
        <f>SUM(W6:W7)</f>
        <v>5</v>
      </c>
      <c r="X12" s="127"/>
      <c r="Y12" s="34">
        <f>(D12+V12)/U12</f>
        <v>0.9735449735449735</v>
      </c>
      <c r="Z12" s="127"/>
    </row>
    <row r="13" spans="1:19" s="1" customFormat="1" ht="12.75">
      <c r="A13" s="1" t="s">
        <v>102</v>
      </c>
      <c r="P13" s="2"/>
      <c r="Q13" s="5"/>
      <c r="R13" s="129"/>
      <c r="S13" s="130"/>
    </row>
    <row r="14" spans="2:19" s="1" customFormat="1" ht="12.75">
      <c r="B14" s="131" t="s">
        <v>94</v>
      </c>
      <c r="P14" s="2"/>
      <c r="Q14" s="5"/>
      <c r="R14" s="129"/>
      <c r="S14" s="132"/>
    </row>
    <row r="15" spans="2:19" s="1" customFormat="1" ht="12.75">
      <c r="B15" s="1" t="s">
        <v>95</v>
      </c>
      <c r="P15" s="2"/>
      <c r="Q15" s="5"/>
      <c r="R15" s="129"/>
      <c r="S15" s="132"/>
    </row>
    <row r="16" spans="2:19" s="1" customFormat="1" ht="12.75">
      <c r="B16" s="1" t="s">
        <v>118</v>
      </c>
      <c r="P16" s="2"/>
      <c r="Q16" s="5"/>
      <c r="R16" s="129"/>
      <c r="S16" s="132"/>
    </row>
    <row r="17" spans="16:17" ht="12.75">
      <c r="P17" s="4"/>
      <c r="Q17" s="133"/>
    </row>
    <row r="18" spans="2:19" ht="15.75">
      <c r="B18" s="160" t="s">
        <v>27</v>
      </c>
      <c r="C18" s="135">
        <v>41244</v>
      </c>
      <c r="D18" s="136">
        <v>41275</v>
      </c>
      <c r="E18" s="136">
        <v>41306</v>
      </c>
      <c r="F18" s="137">
        <v>41334</v>
      </c>
      <c r="G18" s="137">
        <v>41365</v>
      </c>
      <c r="H18" s="136">
        <v>41395</v>
      </c>
      <c r="I18" s="137">
        <v>41426</v>
      </c>
      <c r="J18" s="137">
        <v>41456</v>
      </c>
      <c r="K18" s="136">
        <v>41487</v>
      </c>
      <c r="L18" s="136">
        <v>41518</v>
      </c>
      <c r="M18" s="136">
        <v>41548</v>
      </c>
      <c r="N18" s="136">
        <v>41579</v>
      </c>
      <c r="O18" s="136">
        <v>41609</v>
      </c>
      <c r="P18" s="138" t="s">
        <v>122</v>
      </c>
      <c r="Q18" s="139" t="s">
        <v>16</v>
      </c>
      <c r="R18" s="138" t="s">
        <v>15</v>
      </c>
      <c r="S18" s="226" t="s">
        <v>133</v>
      </c>
    </row>
    <row r="19" spans="1:19" ht="12.75">
      <c r="A19" s="140" t="s">
        <v>1</v>
      </c>
      <c r="B19" s="141" t="s">
        <v>11</v>
      </c>
      <c r="C19" s="101">
        <f>+C12</f>
        <v>183</v>
      </c>
      <c r="D19" s="101">
        <f>+D12</f>
        <v>184</v>
      </c>
      <c r="E19" s="101">
        <f aca="true" t="shared" si="1" ref="E19:O19">+E12</f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  <c r="N19" s="101">
        <f t="shared" si="1"/>
        <v>0</v>
      </c>
      <c r="O19" s="101">
        <f t="shared" si="1"/>
        <v>0</v>
      </c>
      <c r="P19" s="105">
        <f>SUM(D19-C19)</f>
        <v>1</v>
      </c>
      <c r="Q19" s="106">
        <f>SUM(P19/C19)</f>
        <v>0.00546448087431694</v>
      </c>
      <c r="R19" s="107">
        <f>C19*(1+3%)</f>
        <v>188.49</v>
      </c>
      <c r="S19" s="225">
        <f>+D19/D21</f>
        <v>0.7965367965367965</v>
      </c>
    </row>
    <row r="20" spans="2:19" ht="12.75">
      <c r="B20" s="110" t="s">
        <v>12</v>
      </c>
      <c r="C20" s="103">
        <v>50</v>
      </c>
      <c r="D20" s="101">
        <v>47</v>
      </c>
      <c r="E20" s="101"/>
      <c r="F20" s="102"/>
      <c r="G20" s="101"/>
      <c r="H20" s="101"/>
      <c r="I20" s="101"/>
      <c r="J20" s="103"/>
      <c r="K20" s="103"/>
      <c r="L20" s="103"/>
      <c r="M20" s="103"/>
      <c r="N20" s="104"/>
      <c r="O20" s="103"/>
      <c r="P20" s="105">
        <f>SUM(D20-C20)</f>
        <v>-3</v>
      </c>
      <c r="Q20" s="106">
        <f>SUM(P20/C20)</f>
        <v>-0.06</v>
      </c>
      <c r="R20" s="107">
        <f>C20*(1+3%)</f>
        <v>51.5</v>
      </c>
      <c r="S20" s="225">
        <f>+D20/D21</f>
        <v>0.20346320346320346</v>
      </c>
    </row>
    <row r="21" spans="2:19" s="140" customFormat="1" ht="12.75">
      <c r="B21" s="142" t="s">
        <v>13</v>
      </c>
      <c r="C21" s="126">
        <f>SUM(C19:C20)</f>
        <v>233</v>
      </c>
      <c r="D21" s="126">
        <f>SUM(D19:D20)</f>
        <v>231</v>
      </c>
      <c r="E21" s="126">
        <f aca="true" t="shared" si="2" ref="E21:O21">SUM(E19:E20)</f>
        <v>0</v>
      </c>
      <c r="F21" s="126">
        <f t="shared" si="2"/>
        <v>0</v>
      </c>
      <c r="G21" s="126">
        <f t="shared" si="2"/>
        <v>0</v>
      </c>
      <c r="H21" s="126">
        <f t="shared" si="2"/>
        <v>0</v>
      </c>
      <c r="I21" s="126">
        <f t="shared" si="2"/>
        <v>0</v>
      </c>
      <c r="J21" s="126">
        <f t="shared" si="2"/>
        <v>0</v>
      </c>
      <c r="K21" s="126">
        <f t="shared" si="2"/>
        <v>0</v>
      </c>
      <c r="L21" s="126">
        <f t="shared" si="2"/>
        <v>0</v>
      </c>
      <c r="M21" s="126">
        <f t="shared" si="2"/>
        <v>0</v>
      </c>
      <c r="N21" s="126">
        <f t="shared" si="2"/>
        <v>0</v>
      </c>
      <c r="O21" s="126">
        <f t="shared" si="2"/>
        <v>0</v>
      </c>
      <c r="P21" s="105">
        <f>SUM(D21-C21)</f>
        <v>-2</v>
      </c>
      <c r="Q21" s="143">
        <f>SUM(P21/C21)</f>
        <v>-0.008583690987124463</v>
      </c>
      <c r="R21" s="126">
        <f>C21*(1+3%)</f>
        <v>239.99</v>
      </c>
      <c r="S21" s="225">
        <f>+D21/D21</f>
        <v>1</v>
      </c>
    </row>
    <row r="22" spans="2:18" s="140" customFormat="1" ht="12.7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5"/>
      <c r="Q22" s="146"/>
      <c r="R22" s="145"/>
    </row>
    <row r="23" spans="2:18" ht="13.5" thickBo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6"/>
      <c r="R23" s="16"/>
    </row>
    <row r="24" spans="2:18" ht="13.5" thickBot="1">
      <c r="B24" s="17" t="s">
        <v>109</v>
      </c>
      <c r="C24" s="18">
        <v>41274</v>
      </c>
      <c r="D24" s="19">
        <v>41305</v>
      </c>
      <c r="E24" s="14"/>
      <c r="F24" s="14"/>
      <c r="G24" s="14"/>
      <c r="H24" s="14"/>
      <c r="I24" s="14"/>
      <c r="J24" s="14"/>
      <c r="K24" s="14"/>
      <c r="L24" s="15"/>
      <c r="P24" s="4"/>
      <c r="Q24" s="20"/>
      <c r="R24" s="21" t="s">
        <v>132</v>
      </c>
    </row>
    <row r="25" spans="2:18" ht="12.75">
      <c r="B25" s="22" t="s">
        <v>110</v>
      </c>
      <c r="C25" s="23">
        <v>1</v>
      </c>
      <c r="D25" s="23">
        <v>1</v>
      </c>
      <c r="E25" s="14"/>
      <c r="F25" s="14"/>
      <c r="G25" s="14"/>
      <c r="H25" s="14"/>
      <c r="I25" s="14"/>
      <c r="J25" s="14"/>
      <c r="K25" s="14"/>
      <c r="L25" s="15"/>
      <c r="P25" s="4"/>
      <c r="Q25" s="224"/>
      <c r="R25" s="21" t="s">
        <v>131</v>
      </c>
    </row>
    <row r="26" spans="2:18" ht="12.75">
      <c r="B26" s="25" t="s">
        <v>111</v>
      </c>
      <c r="C26" s="26">
        <v>26</v>
      </c>
      <c r="D26" s="26">
        <v>26</v>
      </c>
      <c r="E26" s="14"/>
      <c r="F26" s="14"/>
      <c r="G26" s="14"/>
      <c r="H26" s="14"/>
      <c r="I26" s="14"/>
      <c r="J26" s="14"/>
      <c r="K26" s="14"/>
      <c r="L26" s="15"/>
      <c r="P26" s="4"/>
      <c r="Q26" s="24"/>
      <c r="R26" s="21" t="s">
        <v>129</v>
      </c>
    </row>
    <row r="27" spans="2:18" ht="13.5" thickBot="1">
      <c r="B27" s="28" t="s">
        <v>112</v>
      </c>
      <c r="C27" s="29">
        <v>8</v>
      </c>
      <c r="D27" s="29">
        <v>8</v>
      </c>
      <c r="L27" s="21"/>
      <c r="M27" s="21"/>
      <c r="N27" s="30"/>
      <c r="P27" s="4"/>
      <c r="Q27" s="27"/>
      <c r="R27" s="21" t="s">
        <v>130</v>
      </c>
    </row>
    <row r="28" spans="2:18" ht="13.5" thickBot="1">
      <c r="B28" s="31" t="s">
        <v>113</v>
      </c>
      <c r="C28" s="32">
        <f>SUM(C26:C27)</f>
        <v>34</v>
      </c>
      <c r="D28" s="32">
        <f>SUM(D26:D27)</f>
        <v>34</v>
      </c>
      <c r="L28" s="21"/>
      <c r="M28" s="21"/>
      <c r="N28" s="30"/>
      <c r="P28" s="4"/>
      <c r="Q28" s="4"/>
      <c r="R28" s="4"/>
    </row>
    <row r="29" ht="12.75">
      <c r="Q29" s="21"/>
    </row>
    <row r="30" spans="17:18" ht="12.75">
      <c r="Q30" s="4"/>
      <c r="R30" s="4"/>
    </row>
    <row r="31" spans="1:18" ht="12.75">
      <c r="A31" s="147" t="s">
        <v>97</v>
      </c>
      <c r="B31" s="148"/>
      <c r="Q31" s="4"/>
      <c r="R31" s="4"/>
    </row>
    <row r="32" spans="1:15" ht="12.75">
      <c r="A32" s="3" t="s">
        <v>96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 t="s">
        <v>103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1">
    <mergeCell ref="T4:Y4"/>
  </mergeCells>
  <conditionalFormatting sqref="S12 S6:S7">
    <cfRule type="cellIs" priority="105" dxfId="5" operator="greaterThanOrEqual">
      <formula>4%</formula>
    </cfRule>
    <cfRule type="cellIs" priority="106" dxfId="4" operator="between">
      <formula>1%</formula>
      <formula>3.99%</formula>
    </cfRule>
    <cfRule type="cellIs" priority="109" dxfId="3" operator="lessThan">
      <formula>0%</formula>
    </cfRule>
  </conditionalFormatting>
  <conditionalFormatting sqref="O25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S6:S7">
    <cfRule type="cellIs" priority="2" dxfId="2" operator="between" stopIfTrue="1">
      <formula>0%</formula>
      <formula>1%</formula>
    </cfRule>
  </conditionalFormatting>
  <conditionalFormatting sqref="S12">
    <cfRule type="cellIs" priority="1" dxfId="2" operator="between" stopIfTrue="1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4" customWidth="1"/>
    <col min="2" max="2" width="24.14062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8.28125" style="4" customWidth="1"/>
    <col min="9" max="15" width="7.00390625" style="4" customWidth="1"/>
    <col min="16" max="16" width="8.00390625" style="21" customWidth="1"/>
    <col min="17" max="17" width="9.7109375" style="69" customWidth="1"/>
    <col min="18" max="18" width="6.8515625" style="30" customWidth="1"/>
    <col min="19" max="19" width="13.42187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28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127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123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29" t="s">
        <v>104</v>
      </c>
      <c r="U4" s="230"/>
      <c r="V4" s="230"/>
      <c r="W4" s="230"/>
      <c r="X4" s="230"/>
      <c r="Y4" s="231"/>
      <c r="Z4" s="10" t="s">
        <v>105</v>
      </c>
    </row>
    <row r="5" spans="1:26" s="97" customFormat="1" ht="48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120</v>
      </c>
      <c r="Q5" s="9" t="s">
        <v>124</v>
      </c>
      <c r="R5" s="6" t="s">
        <v>121</v>
      </c>
      <c r="S5" s="96" t="s">
        <v>10</v>
      </c>
      <c r="T5" s="11" t="s">
        <v>106</v>
      </c>
      <c r="U5" s="11" t="s">
        <v>107</v>
      </c>
      <c r="V5" s="11" t="s">
        <v>117</v>
      </c>
      <c r="W5" s="11" t="s">
        <v>108</v>
      </c>
      <c r="X5" s="11" t="s">
        <v>126</v>
      </c>
      <c r="Y5" s="11" t="s">
        <v>116</v>
      </c>
      <c r="Z5" s="12" t="s">
        <v>125</v>
      </c>
    </row>
    <row r="6" spans="1:26" ht="12.75">
      <c r="A6" s="179">
        <v>10</v>
      </c>
      <c r="B6" s="196" t="s">
        <v>65</v>
      </c>
      <c r="C6" s="218">
        <v>280</v>
      </c>
      <c r="D6" s="209">
        <v>277</v>
      </c>
      <c r="E6" s="209"/>
      <c r="F6" s="210"/>
      <c r="G6" s="209"/>
      <c r="H6" s="202"/>
      <c r="I6" s="202"/>
      <c r="J6" s="205"/>
      <c r="K6" s="202"/>
      <c r="L6" s="202"/>
      <c r="M6" s="211"/>
      <c r="N6" s="202"/>
      <c r="O6" s="211"/>
      <c r="P6" s="105">
        <f>SUM(D6-C6)</f>
        <v>-3</v>
      </c>
      <c r="Q6" s="106">
        <f>SUM(P6/C6)</f>
        <v>-0.010714285714285714</v>
      </c>
      <c r="R6" s="107">
        <f>C6*(1+3%)</f>
        <v>288.40000000000003</v>
      </c>
      <c r="S6" s="108">
        <f aca="true" t="shared" si="0" ref="S6:S22">Q6</f>
        <v>-0.010714285714285714</v>
      </c>
      <c r="T6" s="109" t="str">
        <f>IF(U6&gt;1000,"SM",IF(U6&gt;500,"MG",IF(U6&gt;300,"L",IF(U6&gt;100,"M",IF(U6&gt;10,"S")))))</f>
        <v>M</v>
      </c>
      <c r="U6" s="107">
        <v>280</v>
      </c>
      <c r="V6" s="109">
        <v>0</v>
      </c>
      <c r="W6" s="109">
        <f>U6-D6-V6</f>
        <v>3</v>
      </c>
      <c r="X6" s="110"/>
      <c r="Y6" s="181">
        <f>(D6+V6)/U6</f>
        <v>0.9892857142857143</v>
      </c>
      <c r="Z6" s="109"/>
    </row>
    <row r="7" spans="1:26" ht="12.75">
      <c r="A7" s="179">
        <v>100</v>
      </c>
      <c r="B7" s="196" t="s">
        <v>66</v>
      </c>
      <c r="C7" s="218">
        <v>267</v>
      </c>
      <c r="D7" s="209">
        <v>268</v>
      </c>
      <c r="E7" s="209"/>
      <c r="F7" s="210"/>
      <c r="G7" s="209"/>
      <c r="H7" s="202"/>
      <c r="I7" s="202"/>
      <c r="J7" s="205"/>
      <c r="K7" s="202"/>
      <c r="L7" s="202"/>
      <c r="M7" s="211"/>
      <c r="N7" s="202"/>
      <c r="O7" s="211"/>
      <c r="P7" s="105">
        <f aca="true" t="shared" si="1" ref="P7:P22">SUM(D7-C7)</f>
        <v>1</v>
      </c>
      <c r="Q7" s="106">
        <f aca="true" t="shared" si="2" ref="Q7:Q20">SUM(P7/C7)</f>
        <v>0.003745318352059925</v>
      </c>
      <c r="R7" s="107">
        <f aca="true" t="shared" si="3" ref="R7:R20">C7*(1+3%)</f>
        <v>275.01</v>
      </c>
      <c r="S7" s="108">
        <f t="shared" si="0"/>
        <v>0.003745318352059925</v>
      </c>
      <c r="T7" s="109" t="str">
        <f aca="true" t="shared" si="4" ref="T7:T22">IF(U7&gt;1000,"SM",IF(U7&gt;500,"MG",IF(U7&gt;300,"L",IF(U7&gt;100,"M",IF(U7&gt;10,"S")))))</f>
        <v>L</v>
      </c>
      <c r="U7" s="107">
        <v>327</v>
      </c>
      <c r="V7" s="109">
        <v>59</v>
      </c>
      <c r="W7" s="109">
        <f aca="true" t="shared" si="5" ref="W7:W22">U7-D7-V7</f>
        <v>0</v>
      </c>
      <c r="X7" s="110"/>
      <c r="Y7" s="181">
        <f aca="true" t="shared" si="6" ref="Y7:Y22">(D7+V7)/U7</f>
        <v>1</v>
      </c>
      <c r="Z7" s="109"/>
    </row>
    <row r="8" spans="1:26" ht="12.75">
      <c r="A8" s="179">
        <v>163</v>
      </c>
      <c r="B8" s="196" t="s">
        <v>67</v>
      </c>
      <c r="C8" s="218">
        <v>46</v>
      </c>
      <c r="D8" s="209">
        <v>45</v>
      </c>
      <c r="E8" s="209"/>
      <c r="F8" s="210"/>
      <c r="G8" s="209"/>
      <c r="H8" s="202"/>
      <c r="I8" s="202"/>
      <c r="J8" s="205"/>
      <c r="K8" s="202"/>
      <c r="L8" s="202"/>
      <c r="M8" s="211"/>
      <c r="N8" s="202"/>
      <c r="O8" s="211"/>
      <c r="P8" s="105">
        <f t="shared" si="1"/>
        <v>-1</v>
      </c>
      <c r="Q8" s="106">
        <f>SUM(P8/C8)</f>
        <v>-0.021739130434782608</v>
      </c>
      <c r="R8" s="107">
        <f>C8*(1+3%)</f>
        <v>47.38</v>
      </c>
      <c r="S8" s="108">
        <f t="shared" si="0"/>
        <v>-0.021739130434782608</v>
      </c>
      <c r="T8" s="109" t="str">
        <f t="shared" si="4"/>
        <v>S</v>
      </c>
      <c r="U8" s="107">
        <v>51</v>
      </c>
      <c r="V8" s="109">
        <v>2</v>
      </c>
      <c r="W8" s="109">
        <f t="shared" si="5"/>
        <v>4</v>
      </c>
      <c r="X8" s="110"/>
      <c r="Y8" s="181">
        <f t="shared" si="6"/>
        <v>0.9215686274509803</v>
      </c>
      <c r="Z8" s="109"/>
    </row>
    <row r="9" spans="1:26" ht="12.75">
      <c r="A9" s="179">
        <v>166</v>
      </c>
      <c r="B9" s="196" t="s">
        <v>68</v>
      </c>
      <c r="C9" s="220">
        <v>419</v>
      </c>
      <c r="D9" s="209">
        <v>416</v>
      </c>
      <c r="E9" s="209"/>
      <c r="F9" s="210"/>
      <c r="G9" s="209"/>
      <c r="H9" s="202"/>
      <c r="I9" s="202"/>
      <c r="J9" s="205"/>
      <c r="K9" s="202"/>
      <c r="L9" s="202"/>
      <c r="M9" s="211"/>
      <c r="N9" s="202"/>
      <c r="O9" s="212"/>
      <c r="P9" s="105">
        <f t="shared" si="1"/>
        <v>-3</v>
      </c>
      <c r="Q9" s="106">
        <f t="shared" si="2"/>
        <v>-0.007159904534606206</v>
      </c>
      <c r="R9" s="107">
        <f t="shared" si="3"/>
        <v>431.57</v>
      </c>
      <c r="S9" s="108">
        <f t="shared" si="0"/>
        <v>-0.007159904534606206</v>
      </c>
      <c r="T9" s="109" t="str">
        <f t="shared" si="4"/>
        <v>L</v>
      </c>
      <c r="U9" s="107">
        <v>422</v>
      </c>
      <c r="V9" s="109">
        <v>3</v>
      </c>
      <c r="W9" s="109">
        <f t="shared" si="5"/>
        <v>3</v>
      </c>
      <c r="X9" s="110"/>
      <c r="Y9" s="181">
        <f t="shared" si="6"/>
        <v>0.9928909952606635</v>
      </c>
      <c r="Z9" s="109"/>
    </row>
    <row r="10" spans="1:26" ht="12.75">
      <c r="A10" s="182">
        <v>167</v>
      </c>
      <c r="B10" s="196" t="s">
        <v>69</v>
      </c>
      <c r="C10" s="221">
        <v>326</v>
      </c>
      <c r="D10" s="209">
        <v>325</v>
      </c>
      <c r="E10" s="209"/>
      <c r="F10" s="210"/>
      <c r="G10" s="209"/>
      <c r="H10" s="202"/>
      <c r="I10" s="202"/>
      <c r="J10" s="205"/>
      <c r="K10" s="202"/>
      <c r="L10" s="202"/>
      <c r="M10" s="209"/>
      <c r="N10" s="202"/>
      <c r="O10" s="209"/>
      <c r="P10" s="105">
        <f t="shared" si="1"/>
        <v>-1</v>
      </c>
      <c r="Q10" s="106">
        <f t="shared" si="2"/>
        <v>-0.003067484662576687</v>
      </c>
      <c r="R10" s="107">
        <f t="shared" si="3"/>
        <v>335.78000000000003</v>
      </c>
      <c r="S10" s="108">
        <f t="shared" si="0"/>
        <v>-0.003067484662576687</v>
      </c>
      <c r="T10" s="109" t="str">
        <f t="shared" si="4"/>
        <v>L</v>
      </c>
      <c r="U10" s="107">
        <v>337</v>
      </c>
      <c r="V10" s="109">
        <v>1</v>
      </c>
      <c r="W10" s="109">
        <f t="shared" si="5"/>
        <v>11</v>
      </c>
      <c r="X10" s="110"/>
      <c r="Y10" s="181">
        <f t="shared" si="6"/>
        <v>0.9673590504451038</v>
      </c>
      <c r="Z10" s="109"/>
    </row>
    <row r="11" spans="1:26" ht="12.75">
      <c r="A11" s="182">
        <v>169</v>
      </c>
      <c r="B11" s="196" t="s">
        <v>70</v>
      </c>
      <c r="C11" s="218">
        <v>37</v>
      </c>
      <c r="D11" s="209">
        <v>36</v>
      </c>
      <c r="E11" s="209"/>
      <c r="F11" s="210"/>
      <c r="G11" s="209"/>
      <c r="H11" s="202"/>
      <c r="I11" s="202"/>
      <c r="J11" s="205"/>
      <c r="K11" s="202"/>
      <c r="L11" s="202"/>
      <c r="M11" s="211"/>
      <c r="N11" s="202"/>
      <c r="O11" s="211"/>
      <c r="P11" s="105">
        <f t="shared" si="1"/>
        <v>-1</v>
      </c>
      <c r="Q11" s="106">
        <f t="shared" si="2"/>
        <v>-0.02702702702702703</v>
      </c>
      <c r="R11" s="107">
        <f t="shared" si="3"/>
        <v>38.11</v>
      </c>
      <c r="S11" s="108">
        <f t="shared" si="0"/>
        <v>-0.02702702702702703</v>
      </c>
      <c r="T11" s="109" t="str">
        <f t="shared" si="4"/>
        <v>S</v>
      </c>
      <c r="U11" s="107">
        <v>40</v>
      </c>
      <c r="V11" s="109">
        <v>1</v>
      </c>
      <c r="W11" s="109">
        <f t="shared" si="5"/>
        <v>3</v>
      </c>
      <c r="X11" s="110"/>
      <c r="Y11" s="181">
        <f t="shared" si="6"/>
        <v>0.925</v>
      </c>
      <c r="Z11" s="109"/>
    </row>
    <row r="12" spans="1:26" ht="12.75">
      <c r="A12" s="182">
        <v>180</v>
      </c>
      <c r="B12" s="196" t="s">
        <v>71</v>
      </c>
      <c r="C12" s="218">
        <v>212</v>
      </c>
      <c r="D12" s="209">
        <v>212</v>
      </c>
      <c r="E12" s="209"/>
      <c r="F12" s="210"/>
      <c r="G12" s="209"/>
      <c r="H12" s="202"/>
      <c r="I12" s="202"/>
      <c r="J12" s="205"/>
      <c r="K12" s="202"/>
      <c r="L12" s="202"/>
      <c r="M12" s="211"/>
      <c r="N12" s="202"/>
      <c r="O12" s="211"/>
      <c r="P12" s="105">
        <f t="shared" si="1"/>
        <v>0</v>
      </c>
      <c r="Q12" s="106">
        <f t="shared" si="2"/>
        <v>0</v>
      </c>
      <c r="R12" s="107">
        <f t="shared" si="3"/>
        <v>218.36</v>
      </c>
      <c r="S12" s="108">
        <f t="shared" si="0"/>
        <v>0</v>
      </c>
      <c r="T12" s="109" t="str">
        <f t="shared" si="4"/>
        <v>M</v>
      </c>
      <c r="U12" s="107">
        <v>220</v>
      </c>
      <c r="V12" s="109">
        <v>1</v>
      </c>
      <c r="W12" s="109">
        <f t="shared" si="5"/>
        <v>7</v>
      </c>
      <c r="X12" s="110"/>
      <c r="Y12" s="181">
        <f t="shared" si="6"/>
        <v>0.9681818181818181</v>
      </c>
      <c r="Z12" s="109"/>
    </row>
    <row r="13" spans="1:26" ht="12.75">
      <c r="A13" s="182">
        <v>209</v>
      </c>
      <c r="B13" s="196" t="s">
        <v>72</v>
      </c>
      <c r="C13" s="218">
        <v>184</v>
      </c>
      <c r="D13" s="209">
        <v>184</v>
      </c>
      <c r="E13" s="209"/>
      <c r="F13" s="210"/>
      <c r="G13" s="209"/>
      <c r="H13" s="202"/>
      <c r="I13" s="202"/>
      <c r="J13" s="205"/>
      <c r="K13" s="202"/>
      <c r="L13" s="202"/>
      <c r="M13" s="211"/>
      <c r="N13" s="202"/>
      <c r="O13" s="211"/>
      <c r="P13" s="105">
        <f t="shared" si="1"/>
        <v>0</v>
      </c>
      <c r="Q13" s="106">
        <f t="shared" si="2"/>
        <v>0</v>
      </c>
      <c r="R13" s="107">
        <f t="shared" si="3"/>
        <v>189.52</v>
      </c>
      <c r="S13" s="108">
        <f t="shared" si="0"/>
        <v>0</v>
      </c>
      <c r="T13" s="109" t="str">
        <f t="shared" si="4"/>
        <v>M</v>
      </c>
      <c r="U13" s="107">
        <v>184</v>
      </c>
      <c r="V13" s="109">
        <v>0</v>
      </c>
      <c r="W13" s="109">
        <f t="shared" si="5"/>
        <v>0</v>
      </c>
      <c r="X13" s="110"/>
      <c r="Y13" s="181">
        <f t="shared" si="6"/>
        <v>1</v>
      </c>
      <c r="Z13" s="109"/>
    </row>
    <row r="14" spans="1:26" ht="12.75">
      <c r="A14" s="182">
        <v>229</v>
      </c>
      <c r="B14" s="196" t="s">
        <v>73</v>
      </c>
      <c r="C14" s="218">
        <v>166</v>
      </c>
      <c r="D14" s="209">
        <v>176</v>
      </c>
      <c r="E14" s="209"/>
      <c r="F14" s="210"/>
      <c r="G14" s="209"/>
      <c r="H14" s="202"/>
      <c r="I14" s="202"/>
      <c r="J14" s="205"/>
      <c r="K14" s="202"/>
      <c r="L14" s="202"/>
      <c r="M14" s="211"/>
      <c r="N14" s="202"/>
      <c r="O14" s="211"/>
      <c r="P14" s="105">
        <f t="shared" si="1"/>
        <v>10</v>
      </c>
      <c r="Q14" s="106">
        <f t="shared" si="2"/>
        <v>0.060240963855421686</v>
      </c>
      <c r="R14" s="107">
        <f t="shared" si="3"/>
        <v>170.98000000000002</v>
      </c>
      <c r="S14" s="108">
        <f t="shared" si="0"/>
        <v>0.060240963855421686</v>
      </c>
      <c r="T14" s="109" t="str">
        <f t="shared" si="4"/>
        <v>M</v>
      </c>
      <c r="U14" s="107">
        <v>176</v>
      </c>
      <c r="V14" s="109">
        <v>0</v>
      </c>
      <c r="W14" s="109">
        <f t="shared" si="5"/>
        <v>0</v>
      </c>
      <c r="X14" s="110"/>
      <c r="Y14" s="181">
        <f t="shared" si="6"/>
        <v>1</v>
      </c>
      <c r="Z14" s="109"/>
    </row>
    <row r="15" spans="1:26" ht="12.75">
      <c r="A15" s="182">
        <v>261</v>
      </c>
      <c r="B15" s="196" t="s">
        <v>74</v>
      </c>
      <c r="C15" s="218">
        <v>119</v>
      </c>
      <c r="D15" s="209">
        <v>118</v>
      </c>
      <c r="E15" s="209"/>
      <c r="F15" s="210"/>
      <c r="G15" s="209"/>
      <c r="H15" s="202"/>
      <c r="I15" s="202"/>
      <c r="J15" s="205"/>
      <c r="K15" s="202"/>
      <c r="L15" s="202"/>
      <c r="M15" s="211"/>
      <c r="N15" s="202"/>
      <c r="O15" s="211"/>
      <c r="P15" s="105">
        <f t="shared" si="1"/>
        <v>-1</v>
      </c>
      <c r="Q15" s="106">
        <f t="shared" si="2"/>
        <v>-0.008403361344537815</v>
      </c>
      <c r="R15" s="107">
        <f t="shared" si="3"/>
        <v>122.57000000000001</v>
      </c>
      <c r="S15" s="108">
        <f t="shared" si="0"/>
        <v>-0.008403361344537815</v>
      </c>
      <c r="T15" s="109" t="str">
        <f t="shared" si="4"/>
        <v>M</v>
      </c>
      <c r="U15" s="107">
        <v>122</v>
      </c>
      <c r="V15" s="109">
        <v>0</v>
      </c>
      <c r="W15" s="109">
        <f t="shared" si="5"/>
        <v>4</v>
      </c>
      <c r="X15" s="110"/>
      <c r="Y15" s="181">
        <f t="shared" si="6"/>
        <v>0.9672131147540983</v>
      </c>
      <c r="Z15" s="109"/>
    </row>
    <row r="16" spans="1:26" ht="12.75">
      <c r="A16" s="182">
        <v>320</v>
      </c>
      <c r="B16" s="196" t="s">
        <v>75</v>
      </c>
      <c r="C16" s="218">
        <v>1370</v>
      </c>
      <c r="D16" s="209">
        <v>1369</v>
      </c>
      <c r="E16" s="209"/>
      <c r="F16" s="210"/>
      <c r="G16" s="209"/>
      <c r="H16" s="202"/>
      <c r="I16" s="202"/>
      <c r="J16" s="205"/>
      <c r="K16" s="202"/>
      <c r="L16" s="202"/>
      <c r="M16" s="211"/>
      <c r="N16" s="202"/>
      <c r="O16" s="211"/>
      <c r="P16" s="105">
        <f t="shared" si="1"/>
        <v>-1</v>
      </c>
      <c r="Q16" s="106">
        <f t="shared" si="2"/>
        <v>-0.00072992700729927</v>
      </c>
      <c r="R16" s="107">
        <f t="shared" si="3"/>
        <v>1411.1000000000001</v>
      </c>
      <c r="S16" s="108">
        <f t="shared" si="0"/>
        <v>-0.00072992700729927</v>
      </c>
      <c r="T16" s="109" t="str">
        <f t="shared" si="4"/>
        <v>SM</v>
      </c>
      <c r="U16" s="107">
        <v>1386</v>
      </c>
      <c r="V16" s="109">
        <v>16</v>
      </c>
      <c r="W16" s="109">
        <f t="shared" si="5"/>
        <v>1</v>
      </c>
      <c r="X16" s="110"/>
      <c r="Y16" s="181">
        <f t="shared" si="6"/>
        <v>0.9992784992784993</v>
      </c>
      <c r="Z16" s="109"/>
    </row>
    <row r="17" spans="1:26" ht="12.75">
      <c r="A17" s="182">
        <v>434</v>
      </c>
      <c r="B17" s="196" t="s">
        <v>76</v>
      </c>
      <c r="C17" s="218">
        <v>147</v>
      </c>
      <c r="D17" s="209">
        <v>147</v>
      </c>
      <c r="E17" s="209"/>
      <c r="F17" s="210"/>
      <c r="G17" s="209"/>
      <c r="H17" s="202"/>
      <c r="I17" s="202"/>
      <c r="J17" s="205"/>
      <c r="K17" s="202"/>
      <c r="L17" s="202"/>
      <c r="M17" s="211"/>
      <c r="N17" s="202"/>
      <c r="O17" s="211"/>
      <c r="P17" s="105">
        <f t="shared" si="1"/>
        <v>0</v>
      </c>
      <c r="Q17" s="106">
        <f t="shared" si="2"/>
        <v>0</v>
      </c>
      <c r="R17" s="107">
        <f t="shared" si="3"/>
        <v>151.41</v>
      </c>
      <c r="S17" s="108">
        <f t="shared" si="0"/>
        <v>0</v>
      </c>
      <c r="T17" s="109" t="str">
        <f t="shared" si="4"/>
        <v>M</v>
      </c>
      <c r="U17" s="107">
        <v>164</v>
      </c>
      <c r="V17" s="109">
        <v>1</v>
      </c>
      <c r="W17" s="109">
        <f t="shared" si="5"/>
        <v>16</v>
      </c>
      <c r="X17" s="110"/>
      <c r="Y17" s="181">
        <f t="shared" si="6"/>
        <v>0.9024390243902439</v>
      </c>
      <c r="Z17" s="109"/>
    </row>
    <row r="18" spans="1:26" ht="12.75">
      <c r="A18" s="183">
        <v>492</v>
      </c>
      <c r="B18" s="197" t="s">
        <v>77</v>
      </c>
      <c r="C18" s="218">
        <v>69</v>
      </c>
      <c r="D18" s="209">
        <v>66</v>
      </c>
      <c r="E18" s="209"/>
      <c r="F18" s="210"/>
      <c r="G18" s="209"/>
      <c r="H18" s="202"/>
      <c r="I18" s="202"/>
      <c r="J18" s="205"/>
      <c r="K18" s="202"/>
      <c r="L18" s="202"/>
      <c r="M18" s="211"/>
      <c r="N18" s="202"/>
      <c r="O18" s="211"/>
      <c r="P18" s="105">
        <f t="shared" si="1"/>
        <v>-3</v>
      </c>
      <c r="Q18" s="106">
        <f t="shared" si="2"/>
        <v>-0.043478260869565216</v>
      </c>
      <c r="R18" s="107">
        <f t="shared" si="3"/>
        <v>71.07000000000001</v>
      </c>
      <c r="S18" s="108">
        <f t="shared" si="0"/>
        <v>-0.043478260869565216</v>
      </c>
      <c r="T18" s="109" t="str">
        <f t="shared" si="4"/>
        <v>S</v>
      </c>
      <c r="U18" s="107">
        <v>71</v>
      </c>
      <c r="V18" s="109">
        <v>0</v>
      </c>
      <c r="W18" s="109">
        <f t="shared" si="5"/>
        <v>5</v>
      </c>
      <c r="X18" s="110"/>
      <c r="Y18" s="181">
        <f t="shared" si="6"/>
        <v>0.9295774647887324</v>
      </c>
      <c r="Z18" s="109"/>
    </row>
    <row r="19" spans="1:26" ht="12.75">
      <c r="A19" s="183">
        <v>540</v>
      </c>
      <c r="B19" s="197" t="s">
        <v>78</v>
      </c>
      <c r="C19" s="218">
        <v>91</v>
      </c>
      <c r="D19" s="209">
        <v>89</v>
      </c>
      <c r="E19" s="209"/>
      <c r="F19" s="210"/>
      <c r="G19" s="209"/>
      <c r="H19" s="202"/>
      <c r="I19" s="202"/>
      <c r="J19" s="205"/>
      <c r="K19" s="202"/>
      <c r="L19" s="202"/>
      <c r="M19" s="211"/>
      <c r="N19" s="202"/>
      <c r="O19" s="211"/>
      <c r="P19" s="105">
        <f t="shared" si="1"/>
        <v>-2</v>
      </c>
      <c r="Q19" s="106">
        <f t="shared" si="2"/>
        <v>-0.02197802197802198</v>
      </c>
      <c r="R19" s="107">
        <f t="shared" si="3"/>
        <v>93.73</v>
      </c>
      <c r="S19" s="108">
        <f t="shared" si="0"/>
        <v>-0.02197802197802198</v>
      </c>
      <c r="T19" s="109" t="str">
        <f t="shared" si="4"/>
        <v>S</v>
      </c>
      <c r="U19" s="107">
        <v>93</v>
      </c>
      <c r="V19" s="109">
        <v>1</v>
      </c>
      <c r="W19" s="109">
        <f t="shared" si="5"/>
        <v>3</v>
      </c>
      <c r="X19" s="110"/>
      <c r="Y19" s="181">
        <f t="shared" si="6"/>
        <v>0.967741935483871</v>
      </c>
      <c r="Z19" s="109"/>
    </row>
    <row r="20" spans="1:26" ht="12.75">
      <c r="A20" s="183">
        <v>585</v>
      </c>
      <c r="B20" s="197" t="s">
        <v>119</v>
      </c>
      <c r="C20" s="218">
        <v>343</v>
      </c>
      <c r="D20" s="209">
        <v>339</v>
      </c>
      <c r="E20" s="209"/>
      <c r="F20" s="222"/>
      <c r="G20" s="215"/>
      <c r="H20" s="202"/>
      <c r="I20" s="202"/>
      <c r="J20" s="205"/>
      <c r="K20" s="202"/>
      <c r="L20" s="202"/>
      <c r="M20" s="211"/>
      <c r="N20" s="202"/>
      <c r="O20" s="211"/>
      <c r="P20" s="105">
        <f t="shared" si="1"/>
        <v>-4</v>
      </c>
      <c r="Q20" s="106">
        <f t="shared" si="2"/>
        <v>-0.011661807580174927</v>
      </c>
      <c r="R20" s="107">
        <f t="shared" si="3"/>
        <v>353.29</v>
      </c>
      <c r="S20" s="108">
        <f t="shared" si="0"/>
        <v>-0.011661807580174927</v>
      </c>
      <c r="T20" s="109" t="str">
        <f t="shared" si="4"/>
        <v>L</v>
      </c>
      <c r="U20" s="107">
        <v>361</v>
      </c>
      <c r="V20" s="109">
        <v>6</v>
      </c>
      <c r="W20" s="109">
        <f t="shared" si="5"/>
        <v>16</v>
      </c>
      <c r="X20" s="110"/>
      <c r="Y20" s="181">
        <f t="shared" si="6"/>
        <v>0.9556786703601108</v>
      </c>
      <c r="Z20" s="109"/>
    </row>
    <row r="21" spans="1:26" ht="12.75">
      <c r="A21" s="182">
        <v>695</v>
      </c>
      <c r="B21" s="196" t="s">
        <v>79</v>
      </c>
      <c r="C21" s="218">
        <v>170</v>
      </c>
      <c r="D21" s="215">
        <v>175</v>
      </c>
      <c r="E21" s="215"/>
      <c r="F21" s="222"/>
      <c r="G21" s="215"/>
      <c r="H21" s="202"/>
      <c r="I21" s="202"/>
      <c r="J21" s="205"/>
      <c r="K21" s="202"/>
      <c r="L21" s="202"/>
      <c r="M21" s="211"/>
      <c r="N21" s="202"/>
      <c r="O21" s="211"/>
      <c r="P21" s="105">
        <f t="shared" si="1"/>
        <v>5</v>
      </c>
      <c r="Q21" s="106">
        <f>SUM(P21/C21)</f>
        <v>0.029411764705882353</v>
      </c>
      <c r="R21" s="107">
        <f>C21*(1+3%)</f>
        <v>175.1</v>
      </c>
      <c r="S21" s="108">
        <f t="shared" si="0"/>
        <v>0.029411764705882353</v>
      </c>
      <c r="T21" s="109" t="str">
        <f t="shared" si="4"/>
        <v>M</v>
      </c>
      <c r="U21" s="107">
        <v>175</v>
      </c>
      <c r="V21" s="109">
        <v>0</v>
      </c>
      <c r="W21" s="109">
        <f t="shared" si="5"/>
        <v>0</v>
      </c>
      <c r="X21" s="110"/>
      <c r="Y21" s="181">
        <f t="shared" si="6"/>
        <v>1</v>
      </c>
      <c r="Z21" s="109"/>
    </row>
    <row r="22" spans="1:26" ht="12.75">
      <c r="A22" s="179">
        <v>3009</v>
      </c>
      <c r="B22" s="196" t="s">
        <v>80</v>
      </c>
      <c r="C22" s="223">
        <v>101</v>
      </c>
      <c r="D22" s="215">
        <v>100</v>
      </c>
      <c r="E22" s="215"/>
      <c r="F22" s="215"/>
      <c r="G22" s="215"/>
      <c r="H22" s="202"/>
      <c r="I22" s="202"/>
      <c r="J22" s="205"/>
      <c r="K22" s="202"/>
      <c r="L22" s="202"/>
      <c r="M22" s="216"/>
      <c r="N22" s="202"/>
      <c r="O22" s="216"/>
      <c r="P22" s="105">
        <f t="shared" si="1"/>
        <v>-1</v>
      </c>
      <c r="Q22" s="106">
        <f>SUM(P22/C22)</f>
        <v>-0.009900990099009901</v>
      </c>
      <c r="R22" s="107">
        <f>C22*(1+3%)</f>
        <v>104.03</v>
      </c>
      <c r="S22" s="108">
        <f t="shared" si="0"/>
        <v>-0.009900990099009901</v>
      </c>
      <c r="T22" s="109" t="str">
        <f t="shared" si="4"/>
        <v>M</v>
      </c>
      <c r="U22" s="107">
        <v>103</v>
      </c>
      <c r="V22" s="109">
        <v>2</v>
      </c>
      <c r="W22" s="109">
        <f t="shared" si="5"/>
        <v>1</v>
      </c>
      <c r="X22" s="110"/>
      <c r="Y22" s="181">
        <f t="shared" si="6"/>
        <v>0.9902912621359223</v>
      </c>
      <c r="Z22" s="109"/>
    </row>
    <row r="23" spans="1:26" ht="12.75">
      <c r="A23" s="179"/>
      <c r="B23" s="180"/>
      <c r="C23" s="100"/>
      <c r="D23" s="117"/>
      <c r="E23" s="117"/>
      <c r="F23" s="117"/>
      <c r="G23" s="117"/>
      <c r="H23" s="117"/>
      <c r="I23" s="118"/>
      <c r="J23" s="119"/>
      <c r="K23" s="120"/>
      <c r="L23" s="120"/>
      <c r="M23" s="120"/>
      <c r="N23" s="120"/>
      <c r="O23" s="121"/>
      <c r="P23" s="105" t="s">
        <v>1</v>
      </c>
      <c r="Q23" s="106"/>
      <c r="R23" s="107"/>
      <c r="S23" s="109"/>
      <c r="T23" s="110"/>
      <c r="U23" s="110"/>
      <c r="V23" s="110"/>
      <c r="W23" s="110"/>
      <c r="X23" s="110"/>
      <c r="Y23" s="181"/>
      <c r="Z23" s="110"/>
    </row>
    <row r="24" spans="1:26" s="128" customFormat="1" ht="12.75">
      <c r="A24" s="112" t="s">
        <v>1</v>
      </c>
      <c r="B24" s="123" t="s">
        <v>3</v>
      </c>
      <c r="C24" s="151">
        <f aca="true" t="shared" si="7" ref="C24:J24">SUM(C6:C22)</f>
        <v>4347</v>
      </c>
      <c r="D24" s="151">
        <f t="shared" si="7"/>
        <v>4342</v>
      </c>
      <c r="E24" s="151">
        <f t="shared" si="7"/>
        <v>0</v>
      </c>
      <c r="F24" s="151">
        <f t="shared" si="7"/>
        <v>0</v>
      </c>
      <c r="G24" s="151">
        <f t="shared" si="7"/>
        <v>0</v>
      </c>
      <c r="H24" s="151">
        <f t="shared" si="7"/>
        <v>0</v>
      </c>
      <c r="I24" s="151">
        <f t="shared" si="7"/>
        <v>0</v>
      </c>
      <c r="J24" s="151">
        <f t="shared" si="7"/>
        <v>0</v>
      </c>
      <c r="K24" s="151">
        <f>SUM(K6:K22)</f>
        <v>0</v>
      </c>
      <c r="L24" s="151">
        <f>SUM(L6:L22)</f>
        <v>0</v>
      </c>
      <c r="M24" s="151">
        <f>SUM(M6:M22)</f>
        <v>0</v>
      </c>
      <c r="N24" s="151">
        <f>SUM(N6:N22)</f>
        <v>0</v>
      </c>
      <c r="O24" s="151">
        <f>SUM(O6:O22)</f>
        <v>0</v>
      </c>
      <c r="P24" s="105">
        <f>SUM(D24-C24)</f>
        <v>-5</v>
      </c>
      <c r="Q24" s="125">
        <f>SUM(P24/C24)</f>
        <v>-0.0011502185415228894</v>
      </c>
      <c r="R24" s="126">
        <f>C24*(1+3%)</f>
        <v>4477.41</v>
      </c>
      <c r="S24" s="108">
        <f>Q24</f>
        <v>-0.0011502185415228894</v>
      </c>
      <c r="T24" s="127"/>
      <c r="U24" s="127">
        <f>SUM(U6:U22)</f>
        <v>4512</v>
      </c>
      <c r="V24" s="127">
        <f>SUM(V6:V22)</f>
        <v>93</v>
      </c>
      <c r="W24" s="127">
        <f>SUM(W6:W22)</f>
        <v>77</v>
      </c>
      <c r="X24" s="127"/>
      <c r="Y24" s="181">
        <f>(D24+V24)/U24</f>
        <v>0.9829343971631206</v>
      </c>
      <c r="Z24" s="127"/>
    </row>
    <row r="25" spans="1:19" s="1" customFormat="1" ht="12.75">
      <c r="A25" s="1" t="s">
        <v>102</v>
      </c>
      <c r="P25" s="2"/>
      <c r="Q25" s="5"/>
      <c r="R25" s="129"/>
      <c r="S25" s="130"/>
    </row>
    <row r="26" spans="2:19" s="1" customFormat="1" ht="12.75">
      <c r="B26" s="131" t="s">
        <v>94</v>
      </c>
      <c r="P26" s="2"/>
      <c r="Q26" s="5"/>
      <c r="R26" s="129"/>
      <c r="S26" s="132"/>
    </row>
    <row r="27" spans="2:19" s="1" customFormat="1" ht="12.75">
      <c r="B27" s="1" t="s">
        <v>95</v>
      </c>
      <c r="P27" s="2"/>
      <c r="Q27" s="5"/>
      <c r="R27" s="129"/>
      <c r="S27" s="132"/>
    </row>
    <row r="28" spans="2:19" s="1" customFormat="1" ht="12.75">
      <c r="B28" s="1" t="s">
        <v>118</v>
      </c>
      <c r="P28" s="2"/>
      <c r="Q28" s="5"/>
      <c r="R28" s="129"/>
      <c r="S28" s="132"/>
    </row>
    <row r="29" spans="16:17" ht="12.75">
      <c r="P29" s="4"/>
      <c r="Q29" s="133"/>
    </row>
    <row r="30" spans="2:19" ht="15.75">
      <c r="B30" s="160" t="s">
        <v>28</v>
      </c>
      <c r="C30" s="135">
        <v>41244</v>
      </c>
      <c r="D30" s="136">
        <v>41275</v>
      </c>
      <c r="E30" s="136">
        <v>41306</v>
      </c>
      <c r="F30" s="137">
        <v>41334</v>
      </c>
      <c r="G30" s="137">
        <v>41365</v>
      </c>
      <c r="H30" s="136">
        <v>41395</v>
      </c>
      <c r="I30" s="137">
        <v>41426</v>
      </c>
      <c r="J30" s="137">
        <v>41456</v>
      </c>
      <c r="K30" s="136">
        <v>41487</v>
      </c>
      <c r="L30" s="136">
        <v>41518</v>
      </c>
      <c r="M30" s="136">
        <v>41548</v>
      </c>
      <c r="N30" s="136">
        <v>41579</v>
      </c>
      <c r="O30" s="136">
        <v>41609</v>
      </c>
      <c r="P30" s="138" t="s">
        <v>122</v>
      </c>
      <c r="Q30" s="139" t="s">
        <v>16</v>
      </c>
      <c r="R30" s="138" t="s">
        <v>15</v>
      </c>
      <c r="S30" s="226" t="s">
        <v>133</v>
      </c>
    </row>
    <row r="31" spans="1:19" ht="12.75">
      <c r="A31" s="140" t="s">
        <v>1</v>
      </c>
      <c r="B31" s="141" t="s">
        <v>11</v>
      </c>
      <c r="C31" s="101">
        <f>+C24</f>
        <v>4347</v>
      </c>
      <c r="D31" s="101">
        <f>+D24</f>
        <v>4342</v>
      </c>
      <c r="E31" s="101">
        <f aca="true" t="shared" si="8" ref="E31:O31">+E24</f>
        <v>0</v>
      </c>
      <c r="F31" s="101">
        <f t="shared" si="8"/>
        <v>0</v>
      </c>
      <c r="G31" s="101">
        <f t="shared" si="8"/>
        <v>0</v>
      </c>
      <c r="H31" s="101">
        <f t="shared" si="8"/>
        <v>0</v>
      </c>
      <c r="I31" s="101">
        <f t="shared" si="8"/>
        <v>0</v>
      </c>
      <c r="J31" s="101">
        <f t="shared" si="8"/>
        <v>0</v>
      </c>
      <c r="K31" s="101">
        <f t="shared" si="8"/>
        <v>0</v>
      </c>
      <c r="L31" s="101">
        <f t="shared" si="8"/>
        <v>0</v>
      </c>
      <c r="M31" s="101">
        <f t="shared" si="8"/>
        <v>0</v>
      </c>
      <c r="N31" s="101">
        <f t="shared" si="8"/>
        <v>0</v>
      </c>
      <c r="O31" s="101">
        <f t="shared" si="8"/>
        <v>0</v>
      </c>
      <c r="P31" s="105">
        <f>SUM(D31-C31)</f>
        <v>-5</v>
      </c>
      <c r="Q31" s="106">
        <f>SUM(P31/C31)</f>
        <v>-0.0011502185415228894</v>
      </c>
      <c r="R31" s="107">
        <f>C31*(1+3%)</f>
        <v>4477.41</v>
      </c>
      <c r="S31" s="225">
        <f>+D31/D33</f>
        <v>0.5994753555156703</v>
      </c>
    </row>
    <row r="32" spans="2:19" ht="12.75">
      <c r="B32" s="110" t="s">
        <v>12</v>
      </c>
      <c r="C32" s="103">
        <v>2857</v>
      </c>
      <c r="D32" s="101">
        <v>2901</v>
      </c>
      <c r="E32" s="101"/>
      <c r="F32" s="102"/>
      <c r="G32" s="101"/>
      <c r="H32" s="101"/>
      <c r="I32" s="101"/>
      <c r="J32" s="103"/>
      <c r="K32" s="103"/>
      <c r="L32" s="202"/>
      <c r="M32" s="103"/>
      <c r="N32" s="192"/>
      <c r="O32" s="103"/>
      <c r="P32" s="105">
        <f>SUM(D32-C32)</f>
        <v>44</v>
      </c>
      <c r="Q32" s="106">
        <f>SUM(P32/C32)</f>
        <v>0.015400770038501925</v>
      </c>
      <c r="R32" s="107">
        <f>C32*(1+3%)</f>
        <v>2942.71</v>
      </c>
      <c r="S32" s="225">
        <f>+D32/D33</f>
        <v>0.4005246444843297</v>
      </c>
    </row>
    <row r="33" spans="2:19" s="140" customFormat="1" ht="12.75">
      <c r="B33" s="142" t="s">
        <v>13</v>
      </c>
      <c r="C33" s="126">
        <f>SUM(C31:C32)</f>
        <v>7204</v>
      </c>
      <c r="D33" s="126">
        <f>SUM(D31:D32)</f>
        <v>7243</v>
      </c>
      <c r="E33" s="126">
        <f aca="true" t="shared" si="9" ref="E33:O33">SUM(E31:E32)</f>
        <v>0</v>
      </c>
      <c r="F33" s="126">
        <f t="shared" si="9"/>
        <v>0</v>
      </c>
      <c r="G33" s="126">
        <f t="shared" si="9"/>
        <v>0</v>
      </c>
      <c r="H33" s="126">
        <f t="shared" si="9"/>
        <v>0</v>
      </c>
      <c r="I33" s="126">
        <f t="shared" si="9"/>
        <v>0</v>
      </c>
      <c r="J33" s="126">
        <f t="shared" si="9"/>
        <v>0</v>
      </c>
      <c r="K33" s="126">
        <f t="shared" si="9"/>
        <v>0</v>
      </c>
      <c r="L33" s="126">
        <f t="shared" si="9"/>
        <v>0</v>
      </c>
      <c r="M33" s="126">
        <f t="shared" si="9"/>
        <v>0</v>
      </c>
      <c r="N33" s="126">
        <f t="shared" si="9"/>
        <v>0</v>
      </c>
      <c r="O33" s="126">
        <f t="shared" si="9"/>
        <v>0</v>
      </c>
      <c r="P33" s="105">
        <f>SUM(D33-C33)</f>
        <v>39</v>
      </c>
      <c r="Q33" s="143">
        <f>SUM(P33/C33)</f>
        <v>0.005413659078289839</v>
      </c>
      <c r="R33" s="126">
        <f>C33*(1+3%)</f>
        <v>7420.12</v>
      </c>
      <c r="S33" s="225">
        <f>+D33/D33</f>
        <v>1</v>
      </c>
    </row>
    <row r="34" spans="2:18" s="140" customFormat="1" ht="12.75"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5"/>
      <c r="Q34" s="146"/>
      <c r="R34" s="145"/>
    </row>
    <row r="35" spans="2:18" ht="13.5" thickBo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16"/>
      <c r="R35" s="16"/>
    </row>
    <row r="36" spans="2:18" ht="13.5" thickBot="1">
      <c r="B36" s="17" t="s">
        <v>109</v>
      </c>
      <c r="C36" s="18">
        <v>41274</v>
      </c>
      <c r="D36" s="19">
        <v>41305</v>
      </c>
      <c r="E36" s="14"/>
      <c r="F36" s="14"/>
      <c r="G36" s="14"/>
      <c r="H36" s="14"/>
      <c r="I36" s="14"/>
      <c r="J36" s="14"/>
      <c r="K36" s="14"/>
      <c r="L36" s="15"/>
      <c r="P36" s="4"/>
      <c r="Q36" s="20"/>
      <c r="R36" s="21" t="s">
        <v>132</v>
      </c>
    </row>
    <row r="37" spans="2:18" ht="12.75">
      <c r="B37" s="22" t="s">
        <v>110</v>
      </c>
      <c r="C37" s="23">
        <v>9</v>
      </c>
      <c r="D37" s="23">
        <v>9</v>
      </c>
      <c r="E37" s="14"/>
      <c r="F37" s="14"/>
      <c r="G37" s="14"/>
      <c r="H37" s="14"/>
      <c r="I37" s="14"/>
      <c r="J37" s="14"/>
      <c r="K37" s="14"/>
      <c r="L37" s="15"/>
      <c r="P37" s="4"/>
      <c r="Q37" s="224"/>
      <c r="R37" s="21" t="s">
        <v>131</v>
      </c>
    </row>
    <row r="38" spans="2:18" ht="12.75">
      <c r="B38" s="25" t="s">
        <v>111</v>
      </c>
      <c r="C38" s="26">
        <v>108</v>
      </c>
      <c r="D38" s="26">
        <v>106</v>
      </c>
      <c r="E38" s="14"/>
      <c r="F38" s="14"/>
      <c r="G38" s="14"/>
      <c r="H38" s="14"/>
      <c r="I38" s="14"/>
      <c r="J38" s="14"/>
      <c r="K38" s="14"/>
      <c r="L38" s="15"/>
      <c r="P38" s="4"/>
      <c r="Q38" s="24"/>
      <c r="R38" s="21" t="s">
        <v>129</v>
      </c>
    </row>
    <row r="39" spans="2:18" ht="13.5" thickBot="1">
      <c r="B39" s="28" t="s">
        <v>112</v>
      </c>
      <c r="C39" s="207">
        <v>299</v>
      </c>
      <c r="D39" s="207">
        <v>310</v>
      </c>
      <c r="L39" s="21"/>
      <c r="M39" s="21"/>
      <c r="N39" s="30"/>
      <c r="P39" s="4"/>
      <c r="Q39" s="27"/>
      <c r="R39" s="21" t="s">
        <v>130</v>
      </c>
    </row>
    <row r="40" spans="2:18" ht="13.5" thickBot="1">
      <c r="B40" s="31" t="s">
        <v>113</v>
      </c>
      <c r="C40" s="32">
        <f>SUM(C38:C39)</f>
        <v>407</v>
      </c>
      <c r="D40" s="32">
        <f>SUM(D38:D39)</f>
        <v>416</v>
      </c>
      <c r="L40" s="21"/>
      <c r="M40" s="21"/>
      <c r="N40" s="30"/>
      <c r="P40" s="4"/>
      <c r="Q40" s="4"/>
      <c r="R40" s="4"/>
    </row>
    <row r="41" ht="12.75">
      <c r="Q41" s="21"/>
    </row>
    <row r="42" spans="17:18" ht="12.75">
      <c r="Q42" s="4"/>
      <c r="R42" s="4"/>
    </row>
    <row r="43" spans="1:18" ht="12.75">
      <c r="A43" s="147" t="s">
        <v>97</v>
      </c>
      <c r="B43" s="148"/>
      <c r="Q43" s="4"/>
      <c r="R43" s="4"/>
    </row>
    <row r="44" spans="1:15" ht="12.75">
      <c r="A44" s="3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 t="s">
        <v>103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1">
    <mergeCell ref="T4:Y4"/>
  </mergeCells>
  <conditionalFormatting sqref="O37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S24 S6:S22">
    <cfRule type="cellIs" priority="160" dxfId="5" operator="greaterThanOrEqual">
      <formula>4%</formula>
    </cfRule>
    <cfRule type="cellIs" priority="161" dxfId="4" operator="between">
      <formula>1%</formula>
      <formula>3.99%</formula>
    </cfRule>
    <cfRule type="cellIs" priority="164" dxfId="3" operator="lessThan">
      <formula>0%</formula>
    </cfRule>
  </conditionalFormatting>
  <conditionalFormatting sqref="S6:S22">
    <cfRule type="cellIs" priority="2" dxfId="2" operator="between" stopIfTrue="1">
      <formula>0%</formula>
      <formula>1%</formula>
    </cfRule>
  </conditionalFormatting>
  <conditionalFormatting sqref="S24">
    <cfRule type="cellIs" priority="1" dxfId="2" operator="between" stopIfTrue="1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SHRM</dc:creator>
  <cp:keywords/>
  <dc:description/>
  <cp:lastModifiedBy>stacey.randle</cp:lastModifiedBy>
  <cp:lastPrinted>2013-01-15T19:15:23Z</cp:lastPrinted>
  <dcterms:created xsi:type="dcterms:W3CDTF">2010-02-22T14:28:35Z</dcterms:created>
  <dcterms:modified xsi:type="dcterms:W3CDTF">2013-03-01T21:24:39Z</dcterms:modified>
  <cp:category/>
  <cp:version/>
  <cp:contentType/>
  <cp:contentStatus/>
</cp:coreProperties>
</file>